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0" windowHeight="7770" activeTab="5"/>
  </bookViews>
  <sheets>
    <sheet name="10-17" sheetId="1" r:id="rId1"/>
    <sheet name="11-17" sheetId="2" r:id="rId2"/>
    <sheet name="12-17" sheetId="3" r:id="rId3"/>
    <sheet name="01-18" sheetId="4" r:id="rId4"/>
    <sheet name="02-18" sheetId="5" r:id="rId5"/>
    <sheet name="03-18" sheetId="6" r:id="rId6"/>
  </sheets>
  <definedNames>
    <definedName name="_xlnm.Print_Area" localSheetId="3">'01-18'!$A$1:$U$62</definedName>
    <definedName name="_xlnm.Print_Area" localSheetId="4">'02-18'!$A$1:$U$59</definedName>
    <definedName name="_xlnm.Print_Area" localSheetId="5">'03-18'!$A$1:$U$62</definedName>
    <definedName name="_xlnm.Print_Area" localSheetId="0">'10-17'!$A$1:$U$61</definedName>
    <definedName name="_xlnm.Print_Area" localSheetId="1">'11-17'!$A$1:$U$62</definedName>
    <definedName name="_xlnm.Print_Area" localSheetId="2">'12-17'!$A$1:$U$61</definedName>
  </definedNames>
  <calcPr fullCalcOnLoad="1" refMode="R1C1"/>
</workbook>
</file>

<file path=xl/sharedStrings.xml><?xml version="1.0" encoding="utf-8"?>
<sst xmlns="http://schemas.openxmlformats.org/spreadsheetml/2006/main" count="1471" uniqueCount="286">
  <si>
    <t>Комментарий</t>
  </si>
  <si>
    <t>/  /</t>
  </si>
  <si>
    <t>ООО "CпецПроект Сервис"</t>
  </si>
  <si>
    <t>Ответственный за учет тепловой энергии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</si>
  <si>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</si>
  <si>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</si>
  <si>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</si>
  <si>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</si>
  <si>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</si>
  <si>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</si>
  <si>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</si>
  <si>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</si>
  <si>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</si>
  <si>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</si>
  <si>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</si>
  <si>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</si>
  <si>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</si>
  <si>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</si>
  <si>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</si>
  <si>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</si>
  <si>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</si>
  <si>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</si>
  <si>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</si>
  <si>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</si>
  <si>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т</t>
  </si>
  <si>
    <t>Гкал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</si>
  <si>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</si>
  <si>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</si>
  <si>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</si>
  <si>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</si>
  <si>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</si>
  <si>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</si>
  <si>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</si>
  <si>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M2гвс</t>
  </si>
  <si>
    <t>M1гвс</t>
  </si>
  <si>
    <t>Тип расчета</t>
  </si>
  <si>
    <t>Wсумм</t>
  </si>
  <si>
    <t>Wгвс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</si>
  <si>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</si>
  <si>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</si>
  <si>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</si>
  <si>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</si>
  <si>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</si>
  <si>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</si>
  <si>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</si>
  <si>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</si>
  <si>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</si>
  <si>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</si>
  <si>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</si>
  <si>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</si>
  <si>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M2</t>
  </si>
  <si>
    <t>P1</t>
  </si>
  <si>
    <t>t1</t>
  </si>
  <si>
    <t>M1</t>
  </si>
  <si>
    <t>n</t>
  </si>
  <si>
    <t>НС</t>
  </si>
  <si>
    <t>Дата</t>
  </si>
  <si>
    <r>
      <t>Договорные нагрузки:            Gот (т/ч) =</t>
    </r>
    <r>
      <rPr>
        <b/>
        <sz val="11"/>
        <color indexed="8"/>
        <rFont val="Arial Cyr"/>
        <family val="2"/>
      </rPr>
      <t xml:space="preserve">7.97      </t>
    </r>
    <r>
      <rPr>
        <sz val="11"/>
        <color indexed="8"/>
        <rFont val="Arial Cyr"/>
        <family val="2"/>
      </rPr>
      <t xml:space="preserve">    Gвент. (т/ч) =        Gгвс=</t>
    </r>
    <r>
      <rPr>
        <b/>
        <sz val="11"/>
        <color indexed="8"/>
        <rFont val="Arial Cyr"/>
        <family val="2"/>
      </rPr>
      <t xml:space="preserve">8.28 </t>
    </r>
    <r>
      <rPr>
        <sz val="11"/>
        <color indexed="8"/>
        <rFont val="Arial Cyr"/>
        <family val="2"/>
      </rPr>
      <t xml:space="preserve">    Gгвс (т/сут) = </t>
    </r>
    <r>
      <rPr>
        <b/>
        <sz val="11"/>
        <color indexed="8"/>
        <rFont val="Arial Cyr"/>
        <family val="2"/>
      </rPr>
      <t xml:space="preserve">53.88       </t>
    </r>
    <r>
      <rPr>
        <sz val="11"/>
        <color indexed="8"/>
        <rFont val="Arial Cyr"/>
        <family val="2"/>
      </rPr>
      <t xml:space="preserve">Gцир. (т/ч) = </t>
    </r>
  </si>
  <si>
    <t>3</t>
  </si>
  <si>
    <t>0.12</t>
  </si>
  <si>
    <t>ВСГ 15</t>
  </si>
  <si>
    <t>Тр. подпитки (V5)</t>
  </si>
  <si>
    <t>34.78</t>
  </si>
  <si>
    <t>0.116</t>
  </si>
  <si>
    <t>ЭРСВ-450 32</t>
  </si>
  <si>
    <t>тр.цирк. ГВС</t>
  </si>
  <si>
    <t>145.5</t>
  </si>
  <si>
    <t>0.957</t>
  </si>
  <si>
    <t>ЭРСВ-420 65</t>
  </si>
  <si>
    <t>Обратн.тр.</t>
  </si>
  <si>
    <t>54.54</t>
  </si>
  <si>
    <t>0.181</t>
  </si>
  <si>
    <t>ЭРСВ-450 40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</si>
  <si>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</si>
  <si>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</si>
  <si>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</si>
  <si>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</si>
  <si>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</si>
  <si>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family val="0"/>
      </rPr>
      <t>СПТ-943</t>
    </r>
    <r>
      <rPr>
        <sz val="12"/>
        <rFont val="Arial Cyr"/>
        <family val="0"/>
      </rPr>
      <t xml:space="preserve"> № </t>
    </r>
    <r>
      <rPr>
        <b/>
        <sz val="12"/>
        <rFont val="Arial Cyr"/>
        <family val="0"/>
      </rPr>
      <t>07067</t>
    </r>
  </si>
  <si>
    <t>Режим(схема): 0;0</t>
  </si>
  <si>
    <t>Источник теплоты: ТЭЦ-15</t>
  </si>
  <si>
    <t>21748</t>
  </si>
  <si>
    <t>Договор</t>
  </si>
  <si>
    <t>СИ-3</t>
  </si>
  <si>
    <t>Схема теплоснабжения: Двухтрубная с циркуляцией ГВС  независимая</t>
  </si>
  <si>
    <t xml:space="preserve">Ленинский пр., 115 к. 2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</si>
  <si>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</si>
  <si>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</si>
  <si>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</si>
  <si>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</si>
  <si>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</si>
  <si>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</si>
  <si>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</si>
  <si>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</si>
  <si>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</si>
  <si>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</si>
  <si>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</si>
  <si>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21; 21;</t>
  </si>
  <si>
    <t>26.09.17</t>
  </si>
  <si>
    <t>27.09.17</t>
  </si>
  <si>
    <t>28.09.17</t>
  </si>
  <si>
    <t>29.09.17</t>
  </si>
  <si>
    <t>30.09.17</t>
  </si>
  <si>
    <t>01.10.17</t>
  </si>
  <si>
    <t>02.10.17</t>
  </si>
  <si>
    <t xml:space="preserve">21; 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</si>
  <si>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</si>
  <si>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</si>
  <si>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</si>
  <si>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</si>
  <si>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</si>
  <si>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</si>
  <si>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</si>
  <si>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</si>
  <si>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</si>
  <si>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</si>
  <si>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</si>
  <si>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</si>
  <si>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</si>
  <si>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</si>
  <si>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</si>
  <si>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</si>
  <si>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</si>
  <si>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</si>
  <si>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</si>
  <si>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</si>
  <si>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02/147-3282 от 26.10.17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</si>
  <si>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</si>
  <si>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</si>
  <si>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</si>
  <si>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</si>
  <si>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</si>
  <si>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</si>
  <si>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</si>
  <si>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</si>
  <si>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</si>
  <si>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</si>
  <si>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</si>
  <si>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</si>
  <si>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</si>
  <si>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</si>
  <si>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21; 19;21;</t>
  </si>
  <si>
    <t>06.11.17</t>
  </si>
  <si>
    <t>07.11.17</t>
  </si>
  <si>
    <t>08.11.17</t>
  </si>
  <si>
    <t xml:space="preserve">14;16; 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</si>
  <si>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</si>
  <si>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</si>
  <si>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</si>
  <si>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</si>
  <si>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</si>
  <si>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</si>
  <si>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</si>
  <si>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</si>
  <si>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</si>
  <si>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</si>
  <si>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</si>
  <si>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</si>
  <si>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</si>
  <si>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</si>
  <si>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2;8;9;16; 2;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</si>
  <si>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</si>
  <si>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</si>
  <si>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</si>
  <si>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</si>
  <si>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</si>
  <si>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</si>
  <si>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</si>
  <si>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</si>
  <si>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</si>
  <si>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>02.12.17</t>
  </si>
  <si>
    <t>03.12.17</t>
  </si>
  <si>
    <t>04.12.17</t>
  </si>
  <si>
    <t>05.12.17</t>
  </si>
  <si>
    <t>06.12.17</t>
  </si>
  <si>
    <t>07.12.17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</si>
  <si>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</si>
  <si>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</si>
  <si>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</si>
  <si>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</si>
  <si>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</si>
  <si>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</si>
  <si>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</si>
  <si>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</si>
  <si>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</si>
  <si>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</si>
  <si>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</si>
  <si>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</si>
  <si>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</si>
  <si>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</si>
  <si>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</si>
  <si>
    <t>23.12.17</t>
  </si>
  <si>
    <t>24.12.17</t>
  </si>
  <si>
    <t>25.12.17</t>
  </si>
  <si>
    <t>26.12.17</t>
  </si>
  <si>
    <t>27.12.17</t>
  </si>
  <si>
    <t>28.12.17</t>
  </si>
  <si>
    <t>29.12.17</t>
  </si>
  <si>
    <t>30.12.17</t>
  </si>
  <si>
    <t>31.12.17</t>
  </si>
  <si>
    <t>01.01.18</t>
  </si>
  <si>
    <t>02.01.18</t>
  </si>
  <si>
    <t>03.01.18</t>
  </si>
  <si>
    <t>04.01.18</t>
  </si>
  <si>
    <t>05.01.18</t>
  </si>
  <si>
    <t>06.01.18</t>
  </si>
  <si>
    <t>07.01.18</t>
  </si>
  <si>
    <t>08.01.18</t>
  </si>
  <si>
    <t>09.01.18</t>
  </si>
  <si>
    <t>10.01.18</t>
  </si>
  <si>
    <t>11.01.18</t>
  </si>
  <si>
    <t>12.01.18</t>
  </si>
  <si>
    <t>13.01.18</t>
  </si>
  <si>
    <t>14.01.18</t>
  </si>
  <si>
    <t>15.01.18</t>
  </si>
  <si>
    <t>16.01.18</t>
  </si>
  <si>
    <t>17.01.18</t>
  </si>
  <si>
    <t>18.01.18</t>
  </si>
  <si>
    <t>19.01.18</t>
  </si>
  <si>
    <t>20.01.18</t>
  </si>
  <si>
    <t>21.01.18</t>
  </si>
  <si>
    <t>22.01.18</t>
  </si>
  <si>
    <r>
      <t>Договорные нагрузки:            Gот (т/ч) =</t>
    </r>
    <r>
      <rPr>
        <b/>
        <sz val="11"/>
        <color indexed="8"/>
        <rFont val="Arial Cyr"/>
        <family val="2"/>
      </rPr>
      <t xml:space="preserve">7.97      </t>
    </r>
    <r>
      <rPr>
        <sz val="11"/>
        <color indexed="8"/>
        <rFont val="Arial Cyr"/>
        <family val="2"/>
      </rPr>
      <t xml:space="preserve">    Gвент. (т/ч) =        Gгвс=</t>
    </r>
    <r>
      <rPr>
        <b/>
        <sz val="11"/>
        <color indexed="8"/>
        <rFont val="Arial Cyr"/>
        <family val="2"/>
      </rPr>
      <t xml:space="preserve">8.28 </t>
    </r>
    <r>
      <rPr>
        <sz val="11"/>
        <color indexed="8"/>
        <rFont val="Arial Cyr"/>
        <family val="2"/>
      </rPr>
      <t xml:space="preserve">    Gгвс (т/сут) = </t>
    </r>
    <r>
      <rPr>
        <b/>
        <sz val="11"/>
        <color indexed="8"/>
        <rFont val="Arial Cyr"/>
        <family val="2"/>
      </rPr>
      <t xml:space="preserve">53.88       </t>
    </r>
    <r>
      <rPr>
        <sz val="11"/>
        <color indexed="8"/>
        <rFont val="Arial Cyr"/>
        <family val="2"/>
      </rPr>
      <t xml:space="preserve">Gцир. (т/ч) = </t>
    </r>
    <r>
      <rPr>
        <b/>
        <sz val="11"/>
        <color indexed="8"/>
        <rFont val="Arial Cyr"/>
        <family val="2"/>
      </rPr>
      <t>5.14</t>
    </r>
  </si>
  <si>
    <t>4;14;16;19;20;21; 4;14;16;19;20;21;</t>
  </si>
  <si>
    <t>23.01.18</t>
  </si>
  <si>
    <t>24.01.18</t>
  </si>
  <si>
    <t>25.01.18</t>
  </si>
  <si>
    <t>4;14;16;19;20;21; 4;14;19;20;21;</t>
  </si>
  <si>
    <t>26.01.18</t>
  </si>
  <si>
    <t>27.01.18</t>
  </si>
  <si>
    <t>28.01.18</t>
  </si>
  <si>
    <t>29.01.18</t>
  </si>
  <si>
    <t>30.01.18</t>
  </si>
  <si>
    <t>31.01.18</t>
  </si>
  <si>
    <t>01.02.18</t>
  </si>
  <si>
    <t>02.02.18</t>
  </si>
  <si>
    <t>03.02.18</t>
  </si>
  <si>
    <t>04.02.18</t>
  </si>
  <si>
    <t>05.02.18</t>
  </si>
  <si>
    <t>06.02.18</t>
  </si>
  <si>
    <t>07.02.18</t>
  </si>
  <si>
    <t>08.02.18</t>
  </si>
  <si>
    <t>09.02.18</t>
  </si>
  <si>
    <t>10.02.18</t>
  </si>
  <si>
    <t>11.02.18</t>
  </si>
  <si>
    <t>12.02.18</t>
  </si>
  <si>
    <t>13.02.18</t>
  </si>
  <si>
    <t>14.02.18</t>
  </si>
  <si>
    <t>15.02.18</t>
  </si>
  <si>
    <t>16.02.18</t>
  </si>
  <si>
    <t>17.02.18</t>
  </si>
  <si>
    <t>18.02.18</t>
  </si>
  <si>
    <t>19.02.18</t>
  </si>
  <si>
    <t>20.02.18</t>
  </si>
  <si>
    <t>21.02.18</t>
  </si>
  <si>
    <t>22.02.18</t>
  </si>
  <si>
    <t>23.02.18</t>
  </si>
  <si>
    <t>24.02.18</t>
  </si>
  <si>
    <t>25.02.18</t>
  </si>
  <si>
    <t>26.02.18</t>
  </si>
  <si>
    <t>27.02.18</t>
  </si>
  <si>
    <t>28.02.18</t>
  </si>
  <si>
    <t>01.03.18</t>
  </si>
  <si>
    <t>02.03.18</t>
  </si>
  <si>
    <t>03.03.18</t>
  </si>
  <si>
    <t>04.03.18</t>
  </si>
  <si>
    <t>05.03.18</t>
  </si>
  <si>
    <t>06.03.18</t>
  </si>
  <si>
    <t>07.03.18</t>
  </si>
  <si>
    <t>08.03.18</t>
  </si>
  <si>
    <t>09.03.18</t>
  </si>
  <si>
    <t>10.03.18</t>
  </si>
  <si>
    <t>11.03.18</t>
  </si>
  <si>
    <t>12.03.18</t>
  </si>
  <si>
    <t>13.03.18</t>
  </si>
  <si>
    <t>14.03.18</t>
  </si>
  <si>
    <t>15.03.18</t>
  </si>
  <si>
    <t>16.03.18</t>
  </si>
  <si>
    <t>17.03.18</t>
  </si>
  <si>
    <t>18.03.18</t>
  </si>
  <si>
    <t>19.03.18</t>
  </si>
  <si>
    <t>20.03.18</t>
  </si>
  <si>
    <t>21.03.18</t>
  </si>
  <si>
    <t>22.03.18</t>
  </si>
  <si>
    <t xml:space="preserve">16; </t>
  </si>
  <si>
    <t>21;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</si>
</sst>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dd\.mm\.yy\ hh:mm"/>
  </numFmts>
  <fonts count="111">
    <font>
      <sz val="10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color indexed="20"/>
      <name val="Arial Cyr"/>
      <family val="0"/>
    </font>
    <font>
      <sz val="10"/>
      <color indexed="12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color indexed="2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48"/>
      <name val="Arial Cyr"/>
      <family val="0"/>
    </font>
    <font>
      <sz val="10"/>
      <color indexed="56"/>
      <name val="Arial Cyr"/>
      <family val="0"/>
    </font>
    <font>
      <sz val="10"/>
      <color indexed="60"/>
      <name val="Arial Cyr"/>
      <family val="0"/>
    </font>
    <font>
      <sz val="10"/>
      <color indexed="17"/>
      <name val="Arial Cyr"/>
      <family val="0"/>
    </font>
    <font>
      <sz val="10"/>
      <color indexed="42"/>
      <name val="Arial Cyr"/>
      <family val="0"/>
    </font>
    <font>
      <sz val="10"/>
      <color indexed="8"/>
      <name val="Arial Cyr"/>
      <family val="2"/>
    </font>
    <font>
      <b/>
      <u val="single"/>
      <sz val="10"/>
      <color indexed="48"/>
      <name val="Arial Cyr"/>
      <family val="0"/>
    </font>
    <font>
      <b/>
      <u val="single"/>
      <sz val="10"/>
      <color indexed="56"/>
      <name val="Arial Cyr"/>
      <family val="0"/>
    </font>
    <font>
      <b/>
      <u val="single"/>
      <sz val="10"/>
      <color indexed="20"/>
      <name val="Arial Cyr"/>
      <family val="0"/>
    </font>
    <font>
      <b/>
      <u val="single"/>
      <sz val="10"/>
      <color indexed="6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10"/>
      <color indexed="17"/>
      <name val="Arial"/>
      <family val="2"/>
    </font>
    <font>
      <b/>
      <u val="single"/>
      <sz val="10"/>
      <color indexed="17"/>
      <name val="Arial Cyr"/>
      <family val="0"/>
    </font>
    <font>
      <b/>
      <u val="single"/>
      <sz val="10"/>
      <color indexed="42"/>
      <name val="Arial Cyr"/>
      <family val="0"/>
    </font>
    <font>
      <u val="single"/>
      <sz val="10"/>
      <color indexed="10"/>
      <name val="Arial Cyr"/>
      <family val="0"/>
    </font>
    <font>
      <b/>
      <u val="single"/>
      <sz val="10"/>
      <color indexed="56"/>
      <name val="Arial"/>
      <family val="2"/>
    </font>
    <font>
      <sz val="11"/>
      <color indexed="20"/>
      <name val="Arial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FA7D00"/>
      <name val="Arial"/>
      <family val="2"/>
    </font>
    <font>
      <sz val="11"/>
      <color rgb="FFFA7D0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10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/>
      <protection/>
    </xf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5" fillId="31" borderId="8" applyNumberFormat="0" applyFont="0" applyAlignment="0" applyProtection="0"/>
    <xf numFmtId="0" fontId="76" fillId="31" borderId="8" applyNumberFormat="0" applyFont="0" applyAlignment="0" applyProtection="0"/>
    <xf numFmtId="9" fontId="75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92" applyNumberFormat="1" applyFont="1" applyFill="1" applyBorder="1" applyAlignment="1" applyProtection="1">
      <alignment/>
      <protection/>
    </xf>
    <xf numFmtId="0" fontId="2" fillId="0" borderId="0" xfId="91" applyNumberFormat="1" applyFont="1" applyFill="1" applyBorder="1" applyAlignment="1" applyProtection="1">
      <alignment/>
      <protection/>
    </xf>
    <xf numFmtId="0" fontId="2" fillId="0" borderId="0" xfId="92" applyFill="1" applyAlignment="1">
      <alignment horizontal="center"/>
      <protection/>
    </xf>
    <xf numFmtId="0" fontId="3" fillId="0" borderId="0" xfId="92" applyNumberFormat="1" applyFont="1" applyFill="1" applyBorder="1" applyAlignment="1" applyProtection="1">
      <alignment/>
      <protection/>
    </xf>
    <xf numFmtId="0" fontId="3" fillId="0" borderId="0" xfId="92" applyFont="1" applyFill="1" applyAlignment="1">
      <alignment horizontal="center"/>
      <protection/>
    </xf>
    <xf numFmtId="0" fontId="4" fillId="0" borderId="0" xfId="92" applyFont="1" applyFill="1" applyAlignment="1">
      <alignment horizontal="center"/>
      <protection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92" applyFont="1" applyFill="1">
      <alignment/>
      <protection/>
    </xf>
    <xf numFmtId="0" fontId="2" fillId="0" borderId="0" xfId="92" applyFill="1">
      <alignment/>
      <protection/>
    </xf>
    <xf numFmtId="0" fontId="6" fillId="0" borderId="0" xfId="92" applyFont="1" applyFill="1">
      <alignment/>
      <protection/>
    </xf>
    <xf numFmtId="0" fontId="7" fillId="0" borderId="0" xfId="92" applyFont="1" applyFill="1">
      <alignment/>
      <protection/>
    </xf>
    <xf numFmtId="0" fontId="8" fillId="0" borderId="0" xfId="92" applyFont="1" applyFill="1">
      <alignment/>
      <protection/>
    </xf>
    <xf numFmtId="0" fontId="2" fillId="0" borderId="0" xfId="91" applyFont="1" applyFill="1">
      <alignment/>
      <protection/>
    </xf>
    <xf numFmtId="0" fontId="9" fillId="0" borderId="0" xfId="92" applyFont="1" applyFill="1" applyAlignment="1">
      <alignment horizontal="center"/>
      <protection/>
    </xf>
    <xf numFmtId="165" fontId="9" fillId="0" borderId="0" xfId="92" applyNumberFormat="1" applyFont="1" applyFill="1" applyAlignment="1">
      <alignment horizontal="center"/>
      <protection/>
    </xf>
    <xf numFmtId="0" fontId="2" fillId="0" borderId="0" xfId="92" applyNumberFormat="1" applyFont="1" applyFill="1" applyBorder="1" applyAlignment="1" applyProtection="1">
      <alignment horizontal="right"/>
      <protection/>
    </xf>
    <xf numFmtId="165" fontId="2" fillId="0" borderId="0" xfId="92" applyNumberFormat="1" applyFill="1" applyAlignment="1">
      <alignment horizontal="right"/>
      <protection/>
    </xf>
    <xf numFmtId="0" fontId="2" fillId="0" borderId="0" xfId="92" applyFont="1" applyFill="1" applyAlignment="1">
      <alignment horizontal="center"/>
      <protection/>
    </xf>
    <xf numFmtId="1" fontId="4" fillId="0" borderId="0" xfId="92" applyNumberFormat="1" applyFont="1" applyFill="1" applyAlignment="1">
      <alignment horizontal="center"/>
      <protection/>
    </xf>
    <xf numFmtId="0" fontId="10" fillId="0" borderId="0" xfId="92" applyFont="1" applyFill="1" applyAlignment="1">
      <alignment horizontal="center"/>
      <protection/>
    </xf>
    <xf numFmtId="1" fontId="11" fillId="0" borderId="1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92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>
      <alignment horizontal="right"/>
    </xf>
    <xf numFmtId="0" fontId="2" fillId="0" borderId="0" xfId="90" applyNumberFormat="1" applyFont="1" applyFill="1" applyBorder="1" applyAlignment="1" applyProtection="1">
      <alignment horizontal="right"/>
      <protection/>
    </xf>
    <xf numFmtId="165" fontId="2" fillId="0" borderId="11" xfId="92" applyNumberFormat="1" applyFill="1" applyBorder="1" applyAlignment="1">
      <alignment horizontal="right"/>
      <protection/>
    </xf>
    <xf numFmtId="0" fontId="2" fillId="0" borderId="11" xfId="92" applyFill="1" applyBorder="1" applyAlignment="1">
      <alignment horizontal="right"/>
      <protection/>
    </xf>
    <xf numFmtId="0" fontId="2" fillId="0" borderId="11" xfId="92" applyFill="1" applyBorder="1">
      <alignment/>
      <protection/>
    </xf>
    <xf numFmtId="165" fontId="2" fillId="0" borderId="0" xfId="92" applyNumberFormat="1" applyFill="1" applyAlignment="1">
      <alignment horizontal="center"/>
      <protection/>
    </xf>
    <xf numFmtId="166" fontId="2" fillId="0" borderId="11" xfId="92" applyNumberFormat="1" applyFill="1" applyBorder="1" applyAlignment="1">
      <alignment horizontal="right"/>
      <protection/>
    </xf>
    <xf numFmtId="1" fontId="5" fillId="0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2" fontId="13" fillId="0" borderId="0" xfId="90" applyNumberFormat="1" applyFont="1" applyFill="1" applyBorder="1" applyAlignment="1" applyProtection="1">
      <alignment horizontal="center"/>
      <protection/>
    </xf>
    <xf numFmtId="166" fontId="14" fillId="0" borderId="0" xfId="92" applyNumberFormat="1" applyFont="1" applyFill="1" applyAlignment="1">
      <alignment horizontal="center"/>
      <protection/>
    </xf>
    <xf numFmtId="2" fontId="3" fillId="0" borderId="0" xfId="92" applyNumberFormat="1" applyFont="1" applyFill="1" applyBorder="1" applyAlignment="1" applyProtection="1">
      <alignment horizontal="center"/>
      <protection/>
    </xf>
    <xf numFmtId="165" fontId="3" fillId="0" borderId="0" xfId="92" applyNumberFormat="1" applyFont="1" applyFill="1" applyAlignment="1">
      <alignment horizontal="center"/>
      <protection/>
    </xf>
    <xf numFmtId="166" fontId="15" fillId="0" borderId="0" xfId="92" applyNumberFormat="1" applyFont="1" applyFill="1" applyAlignment="1">
      <alignment horizontal="center"/>
      <protection/>
    </xf>
    <xf numFmtId="2" fontId="4" fillId="0" borderId="0" xfId="92" applyNumberFormat="1" applyFont="1" applyFill="1" applyAlignment="1">
      <alignment horizontal="center"/>
      <protection/>
    </xf>
    <xf numFmtId="165" fontId="4" fillId="0" borderId="0" xfId="92" applyNumberFormat="1" applyFont="1" applyFill="1" applyAlignment="1">
      <alignment horizontal="center"/>
      <protection/>
    </xf>
    <xf numFmtId="2" fontId="16" fillId="0" borderId="0" xfId="92" applyNumberFormat="1" applyFont="1" applyFill="1" applyAlignment="1">
      <alignment horizontal="center"/>
      <protection/>
    </xf>
    <xf numFmtId="165" fontId="16" fillId="0" borderId="0" xfId="92" applyNumberFormat="1" applyFont="1" applyFill="1" applyAlignment="1">
      <alignment horizontal="center"/>
      <protection/>
    </xf>
    <xf numFmtId="2" fontId="17" fillId="0" borderId="0" xfId="90" applyNumberFormat="1" applyFont="1" applyFill="1" applyBorder="1" applyAlignment="1" applyProtection="1">
      <alignment horizontal="center"/>
      <protection/>
    </xf>
    <xf numFmtId="165" fontId="9" fillId="0" borderId="0" xfId="93" applyNumberFormat="1" applyFont="1" applyFill="1" applyBorder="1" applyAlignment="1">
      <alignment horizontal="center"/>
      <protection/>
    </xf>
    <xf numFmtId="165" fontId="2" fillId="0" borderId="11" xfId="90" applyNumberFormat="1" applyFill="1" applyBorder="1" applyAlignment="1">
      <alignment horizontal="right"/>
      <protection/>
    </xf>
    <xf numFmtId="0" fontId="2" fillId="0" borderId="11" xfId="91" applyFill="1" applyBorder="1" applyAlignment="1">
      <alignment horizontal="left"/>
      <protection/>
    </xf>
    <xf numFmtId="164" fontId="18" fillId="0" borderId="12" xfId="93" applyNumberFormat="1" applyFont="1" applyFill="1" applyBorder="1" applyAlignment="1">
      <alignment horizontal="right"/>
      <protection/>
    </xf>
    <xf numFmtId="0" fontId="9" fillId="0" borderId="0" xfId="92" applyFont="1" applyFill="1">
      <alignment/>
      <protection/>
    </xf>
    <xf numFmtId="0" fontId="19" fillId="0" borderId="0" xfId="89" applyFont="1" applyFill="1" applyAlignment="1">
      <alignment horizontal="center"/>
      <protection/>
    </xf>
    <xf numFmtId="0" fontId="20" fillId="0" borderId="0" xfId="89" applyFont="1" applyFill="1" applyAlignment="1">
      <alignment horizontal="center"/>
      <protection/>
    </xf>
    <xf numFmtId="0" fontId="21" fillId="0" borderId="0" xfId="89" applyFont="1" applyFill="1" applyAlignment="1">
      <alignment horizontal="center"/>
      <protection/>
    </xf>
    <xf numFmtId="0" fontId="22" fillId="0" borderId="0" xfId="89" applyFont="1" applyFill="1" applyAlignment="1">
      <alignment horizontal="center"/>
      <protection/>
    </xf>
    <xf numFmtId="0" fontId="23" fillId="0" borderId="0" xfId="89" applyFont="1" applyFill="1" applyAlignment="1">
      <alignment horizontal="center"/>
      <protection/>
    </xf>
    <xf numFmtId="0" fontId="24" fillId="0" borderId="0" xfId="89" applyFont="1" applyFill="1" applyAlignment="1">
      <alignment horizontal="center"/>
      <protection/>
    </xf>
    <xf numFmtId="0" fontId="25" fillId="0" borderId="0" xfId="89" applyFont="1" applyFill="1" applyAlignment="1">
      <alignment horizontal="center"/>
      <protection/>
    </xf>
    <xf numFmtId="0" fontId="26" fillId="0" borderId="0" xfId="89" applyFont="1" applyFill="1" applyAlignment="1">
      <alignment horizontal="center"/>
      <protection/>
    </xf>
    <xf numFmtId="0" fontId="27" fillId="33" borderId="0" xfId="90" applyNumberFormat="1" applyFont="1" applyFill="1" applyBorder="1" applyAlignment="1" applyProtection="1">
      <alignment horizontal="center"/>
      <protection/>
    </xf>
    <xf numFmtId="0" fontId="28" fillId="0" borderId="0" xfId="92" applyFont="1" applyFill="1" applyAlignment="1">
      <alignment horizontal="center"/>
      <protection/>
    </xf>
    <xf numFmtId="0" fontId="19" fillId="0" borderId="0" xfId="90" applyNumberFormat="1" applyFont="1" applyFill="1" applyBorder="1" applyAlignment="1" applyProtection="1">
      <alignment horizontal="center"/>
      <protection/>
    </xf>
    <xf numFmtId="0" fontId="29" fillId="0" borderId="0" xfId="89" applyFont="1" applyFill="1" applyAlignment="1">
      <alignment horizontal="center"/>
      <protection/>
    </xf>
    <xf numFmtId="0" fontId="1" fillId="0" borderId="0" xfId="92" applyNumberFormat="1" applyFont="1" applyFill="1" applyBorder="1" applyAlignment="1" applyProtection="1">
      <alignment/>
      <protection/>
    </xf>
    <xf numFmtId="0" fontId="1" fillId="0" borderId="0" xfId="92" applyFont="1" applyFill="1" applyAlignment="1">
      <alignment horizontal="center"/>
      <protection/>
    </xf>
    <xf numFmtId="0" fontId="30" fillId="0" borderId="0" xfId="92" applyNumberFormat="1" applyFont="1" applyFill="1" applyBorder="1" applyAlignment="1" applyProtection="1">
      <alignment/>
      <protection/>
    </xf>
    <xf numFmtId="0" fontId="30" fillId="0" borderId="0" xfId="92" applyFont="1" applyFill="1" applyAlignment="1">
      <alignment horizontal="center"/>
      <protection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3" fillId="0" borderId="0" xfId="91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" fillId="0" borderId="0" xfId="9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8" fillId="0" borderId="0" xfId="92" applyFont="1" applyFill="1" applyAlignment="1">
      <alignment horizontal="left"/>
      <protection/>
    </xf>
    <xf numFmtId="0" fontId="6" fillId="0" borderId="0" xfId="90" applyFont="1" applyFill="1">
      <alignment/>
      <protection/>
    </xf>
    <xf numFmtId="0" fontId="18" fillId="0" borderId="0" xfId="0" applyFont="1" applyFill="1" applyAlignment="1">
      <alignment horizontal="right"/>
    </xf>
    <xf numFmtId="14" fontId="34" fillId="0" borderId="0" xfId="90" applyNumberFormat="1" applyFont="1" applyFill="1" applyAlignment="1">
      <alignment horizontal="left"/>
      <protection/>
    </xf>
    <xf numFmtId="0" fontId="35" fillId="0" borderId="0" xfId="90" applyFont="1" applyFill="1" applyAlignment="1">
      <alignment horizontal="right"/>
      <protection/>
    </xf>
    <xf numFmtId="0" fontId="6" fillId="0" borderId="0" xfId="92" applyFont="1" applyFill="1" applyAlignment="1">
      <alignment horizontal="right"/>
      <protection/>
    </xf>
    <xf numFmtId="0" fontId="36" fillId="0" borderId="0" xfId="0" applyFont="1" applyFill="1" applyAlignment="1">
      <alignment/>
    </xf>
    <xf numFmtId="0" fontId="2" fillId="0" borderId="0" xfId="92" applyNumberFormat="1" applyFont="1" applyFill="1" applyBorder="1" applyAlignment="1" applyProtection="1">
      <alignment horizontal="center"/>
      <protection/>
    </xf>
    <xf numFmtId="14" fontId="37" fillId="0" borderId="0" xfId="0" applyNumberFormat="1" applyFont="1" applyFill="1" applyBorder="1" applyAlignment="1">
      <alignment/>
    </xf>
    <xf numFmtId="0" fontId="8" fillId="0" borderId="0" xfId="92" applyFont="1" applyFill="1" applyAlignment="1">
      <alignment horizontal="right"/>
      <protection/>
    </xf>
    <xf numFmtId="165" fontId="38" fillId="0" borderId="0" xfId="92" applyNumberFormat="1" applyFont="1" applyFill="1" applyAlignment="1">
      <alignment horizontal="center"/>
      <protection/>
    </xf>
    <xf numFmtId="165" fontId="2" fillId="34" borderId="11" xfId="92" applyNumberFormat="1" applyFill="1" applyBorder="1" applyAlignment="1">
      <alignment horizontal="right"/>
      <protection/>
    </xf>
    <xf numFmtId="0" fontId="1" fillId="0" borderId="0" xfId="92" applyNumberFormat="1" applyFont="1" applyFill="1" applyBorder="1" applyAlignment="1" applyProtection="1">
      <alignment/>
      <protection/>
    </xf>
    <xf numFmtId="0" fontId="1" fillId="0" borderId="0" xfId="92" applyFont="1" applyFill="1" applyAlignment="1">
      <alignment horizontal="center"/>
      <protection/>
    </xf>
    <xf numFmtId="0" fontId="1" fillId="0" borderId="0" xfId="0" applyFont="1" applyFill="1" applyAlignment="1">
      <alignment/>
    </xf>
    <xf numFmtId="165" fontId="39" fillId="0" borderId="0" xfId="92" applyNumberFormat="1" applyFont="1" applyFill="1" applyAlignment="1">
      <alignment horizontal="center"/>
      <protection/>
    </xf>
    <xf numFmtId="0" fontId="40" fillId="0" borderId="0" xfId="91" applyNumberFormat="1" applyFont="1" applyFill="1" applyBorder="1" applyAlignment="1" applyProtection="1">
      <alignment horizontal="center"/>
      <protection/>
    </xf>
    <xf numFmtId="2" fontId="41" fillId="0" borderId="0" xfId="91" applyNumberFormat="1" applyFont="1" applyFill="1" applyBorder="1" applyAlignment="1" applyProtection="1">
      <alignment horizontal="center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ООО_ЖКС_№_1_Московского_района_18158 21_12_2013_11_36_32" xfId="89"/>
    <cellStyle name="Обычный_СИ-1 (закрытая) - пример" xfId="90"/>
    <cellStyle name="Обычный_СИ-2 (2-х труб. с ГВС) - пример" xfId="91"/>
    <cellStyle name="Обычный_СИ-3 (2-х труб. с ГВС и цир.) - пример" xfId="92"/>
    <cellStyle name="Обычный_Шаблон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="80" zoomScaleSheetLayoutView="80" zoomScalePageLayoutView="0" workbookViewId="0" topLeftCell="D31">
      <selection activeCell="S48" sqref="S48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8.2812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35" width="9.140625" style="1" customWidth="1"/>
    <col min="36" max="36" width="13.140625" style="5" customWidth="1"/>
    <col min="37" max="37" width="9.140625" style="4" customWidth="1"/>
    <col min="38" max="38" width="9.140625" style="1" customWidth="1"/>
    <col min="39" max="39" width="9.140625" style="3" customWidth="1"/>
    <col min="40" max="40" width="11.140625" style="2" customWidth="1"/>
    <col min="41" max="16384" width="9.1406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23.09.17</v>
      </c>
      <c r="L1" s="85" t="s">
        <v>90</v>
      </c>
      <c r="M1" s="84">
        <f>K1+DAY(SUM(C17:C46)/24-1)</f>
        <v>43030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5"/>
    </row>
    <row r="7" ht="6.75" customHeight="1"/>
    <row r="8" spans="1:37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  <c r="AJ8" s="70"/>
      <c r="AK8" s="70"/>
    </row>
    <row r="9" spans="1:37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  <c r="AJ9" s="70"/>
      <c r="AK9" s="70"/>
    </row>
    <row r="10" spans="1:37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  <c r="AJ10" s="70"/>
      <c r="AK10" s="70"/>
    </row>
    <row r="11" spans="8:37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28:40" ht="6.75" customHeight="1">
      <c r="AB12" s="69"/>
      <c r="AN12" s="69"/>
    </row>
    <row r="13" spans="1:39" s="61" customFormat="1" ht="15" customHeight="1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ht="7.5" customHeight="1">
      <c r="AN14" s="59" t="s">
        <v>31</v>
      </c>
    </row>
    <row r="15" spans="1:40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  <c r="AJ15" s="51" t="s">
        <v>30</v>
      </c>
      <c r="AM15" s="60" t="s">
        <v>20</v>
      </c>
      <c r="AN15" s="59" t="s">
        <v>23</v>
      </c>
    </row>
    <row r="16" spans="1:40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  <c r="AJ16" s="51" t="s">
        <v>18</v>
      </c>
      <c r="AK16" s="4" t="s">
        <v>19</v>
      </c>
      <c r="AM16" s="50" t="s">
        <v>18</v>
      </c>
      <c r="AN16" s="49" t="s">
        <v>18</v>
      </c>
    </row>
    <row r="17" spans="1:40" ht="12">
      <c r="A17" s="47" t="s">
        <v>93</v>
      </c>
      <c r="B17" s="46" t="s">
        <v>87</v>
      </c>
      <c r="C17" s="29">
        <v>24</v>
      </c>
      <c r="D17" s="27">
        <v>243.745</v>
      </c>
      <c r="E17" s="28">
        <v>73.1</v>
      </c>
      <c r="F17" s="28">
        <v>5.8</v>
      </c>
      <c r="G17" s="27">
        <v>220.84</v>
      </c>
      <c r="H17" s="28">
        <v>51.8</v>
      </c>
      <c r="I17" s="28">
        <v>4.3</v>
      </c>
      <c r="J17" s="31">
        <f aca="true" t="shared" si="0" ref="J17:J41">E17-H17</f>
        <v>21.299999999999997</v>
      </c>
      <c r="K17" s="45">
        <f aca="true" t="shared" si="1" ref="K17:K41">ROUND(D17-G17,3)</f>
        <v>22.905</v>
      </c>
      <c r="L17" s="27">
        <v>141.873</v>
      </c>
      <c r="M17" s="28">
        <v>73</v>
      </c>
      <c r="N17" s="28" t="s">
        <v>94</v>
      </c>
      <c r="O17" s="27">
        <v>117.308</v>
      </c>
      <c r="P17" s="28">
        <v>61.2</v>
      </c>
      <c r="Q17" s="28" t="s">
        <v>94</v>
      </c>
      <c r="R17" s="31">
        <f aca="true" t="shared" si="2" ref="R17:R39">M17-P17</f>
        <v>11.799999999999997</v>
      </c>
      <c r="S17" s="45">
        <f aca="true" t="shared" si="3" ref="S17:S39">ROUND(L17-O17,3)</f>
        <v>24.565</v>
      </c>
      <c r="T17" s="27">
        <v>3.054</v>
      </c>
      <c r="U17" s="27">
        <v>6.381</v>
      </c>
      <c r="V17" s="1" t="s">
        <v>17</v>
      </c>
      <c r="X17" s="44">
        <v>138.513</v>
      </c>
      <c r="Y17" s="44">
        <v>115.282</v>
      </c>
      <c r="Z17" s="16">
        <f aca="true" t="shared" si="4" ref="Z17:Z46">ROUND(X17-Y17,3)</f>
        <v>23.231</v>
      </c>
      <c r="AA17" s="16"/>
      <c r="AB17" s="43">
        <f aca="true" t="shared" si="5" ref="AB17:AB46">(G17-Y17)/24</f>
        <v>4.39825</v>
      </c>
      <c r="AC17" s="15"/>
      <c r="AD17" s="42">
        <f aca="true" t="shared" si="6" ref="AD17:AD46">ROUND((D17*E17-G17*H17)/1000,3)</f>
        <v>6.378</v>
      </c>
      <c r="AE17" s="41">
        <f aca="true" t="shared" si="7" ref="AE17:AE46">U17-AD17</f>
        <v>0.0030000000000001137</v>
      </c>
      <c r="AF17" s="40">
        <f aca="true" t="shared" si="8" ref="AF17:AF46">ROUND((M17*X17-P17*Y17)/1000,3)</f>
        <v>3.056</v>
      </c>
      <c r="AG17" s="39">
        <f aca="true" t="shared" si="9" ref="AG17:AG46">T17-AF17</f>
        <v>-0.002000000000000224</v>
      </c>
      <c r="AH17" s="38">
        <f aca="true" t="shared" si="10" ref="AH17:AH46">(K17-Z17)/G17*100</f>
        <v>-0.14761818511139307</v>
      </c>
      <c r="AJ17" s="37">
        <f aca="true" t="shared" si="11" ref="AJ17:AJ46">ROUND((M17*X17+P17*Y17)/1000,3)</f>
        <v>17.167</v>
      </c>
      <c r="AK17" s="36">
        <f aca="true" t="shared" si="12" ref="AK17:AK46">T17-AJ17</f>
        <v>-14.113000000000001</v>
      </c>
      <c r="AM17" s="35">
        <f aca="true" t="shared" si="13" ref="AM17:AM46">(K17-X17-Y17)/G17*100</f>
        <v>-104.55080601340336</v>
      </c>
      <c r="AN17" s="34">
        <f aca="true" t="shared" si="14" ref="AN17:AN46">G17/24</f>
        <v>9.201666666666666</v>
      </c>
    </row>
    <row r="18" spans="1:40" ht="12">
      <c r="A18" s="47" t="s">
        <v>95</v>
      </c>
      <c r="B18" s="46" t="s">
        <v>87</v>
      </c>
      <c r="C18" s="29">
        <v>24</v>
      </c>
      <c r="D18" s="27">
        <v>218.574</v>
      </c>
      <c r="E18" s="28">
        <v>75.3</v>
      </c>
      <c r="F18" s="28">
        <v>5.8</v>
      </c>
      <c r="G18" s="27">
        <v>195.91</v>
      </c>
      <c r="H18" s="28">
        <v>52.1</v>
      </c>
      <c r="I18" s="28">
        <v>4.2</v>
      </c>
      <c r="J18" s="31">
        <f t="shared" si="0"/>
        <v>23.199999999999996</v>
      </c>
      <c r="K18" s="45">
        <f t="shared" si="1"/>
        <v>22.664</v>
      </c>
      <c r="L18" s="27">
        <v>131.263</v>
      </c>
      <c r="M18" s="28">
        <v>74.7</v>
      </c>
      <c r="N18" s="28" t="s">
        <v>94</v>
      </c>
      <c r="O18" s="27">
        <v>106.31</v>
      </c>
      <c r="P18" s="28">
        <v>61.4</v>
      </c>
      <c r="Q18" s="28" t="s">
        <v>94</v>
      </c>
      <c r="R18" s="31">
        <f t="shared" si="2"/>
        <v>13.300000000000004</v>
      </c>
      <c r="S18" s="45">
        <f t="shared" si="3"/>
        <v>24.953</v>
      </c>
      <c r="T18" s="27">
        <v>3.155</v>
      </c>
      <c r="U18" s="27">
        <v>6.264</v>
      </c>
      <c r="V18" s="1" t="s">
        <v>17</v>
      </c>
      <c r="X18" s="44">
        <v>128.017</v>
      </c>
      <c r="Y18" s="44">
        <v>104.463</v>
      </c>
      <c r="Z18" s="16">
        <f t="shared" si="4"/>
        <v>23.554</v>
      </c>
      <c r="AA18" s="16"/>
      <c r="AB18" s="43">
        <f t="shared" si="5"/>
        <v>3.8102916666666666</v>
      </c>
      <c r="AC18" s="15"/>
      <c r="AD18" s="42">
        <f t="shared" si="6"/>
        <v>6.252</v>
      </c>
      <c r="AE18" s="41">
        <f t="shared" si="7"/>
        <v>0.012000000000000455</v>
      </c>
      <c r="AF18" s="40">
        <f t="shared" si="8"/>
        <v>3.149</v>
      </c>
      <c r="AG18" s="39">
        <f t="shared" si="9"/>
        <v>0.005999999999999783</v>
      </c>
      <c r="AH18" s="38">
        <f t="shared" si="10"/>
        <v>-0.4542902353121316</v>
      </c>
      <c r="AJ18" s="37">
        <f t="shared" si="11"/>
        <v>15.977</v>
      </c>
      <c r="AK18" s="36">
        <f t="shared" si="12"/>
        <v>-12.822000000000001</v>
      </c>
      <c r="AM18" s="35">
        <f t="shared" si="13"/>
        <v>-107.09815731713542</v>
      </c>
      <c r="AN18" s="34">
        <f t="shared" si="14"/>
        <v>8.162916666666666</v>
      </c>
    </row>
    <row r="19" spans="1:40" ht="12">
      <c r="A19" s="47" t="s">
        <v>96</v>
      </c>
      <c r="B19" s="46" t="s">
        <v>97</v>
      </c>
      <c r="C19" s="29">
        <v>24</v>
      </c>
      <c r="D19" s="27">
        <v>222.676</v>
      </c>
      <c r="E19" s="28">
        <v>71.4</v>
      </c>
      <c r="F19" s="28">
        <v>5.9</v>
      </c>
      <c r="G19" s="27">
        <v>199.757</v>
      </c>
      <c r="H19" s="28">
        <v>50.6</v>
      </c>
      <c r="I19" s="28">
        <v>4.2</v>
      </c>
      <c r="J19" s="31">
        <f t="shared" si="0"/>
        <v>20.800000000000004</v>
      </c>
      <c r="K19" s="45">
        <f t="shared" si="1"/>
        <v>22.919</v>
      </c>
      <c r="L19" s="27">
        <v>134.114</v>
      </c>
      <c r="M19" s="28">
        <v>71</v>
      </c>
      <c r="N19" s="28" t="s">
        <v>94</v>
      </c>
      <c r="O19" s="27">
        <v>108.766</v>
      </c>
      <c r="P19" s="28">
        <v>59.3</v>
      </c>
      <c r="Q19" s="28" t="s">
        <v>94</v>
      </c>
      <c r="R19" s="31">
        <f t="shared" si="2"/>
        <v>11.700000000000003</v>
      </c>
      <c r="S19" s="45">
        <f t="shared" si="3"/>
        <v>25.348</v>
      </c>
      <c r="T19" s="27">
        <v>2.968</v>
      </c>
      <c r="U19" s="27">
        <v>5.813</v>
      </c>
      <c r="V19" s="1" t="s">
        <v>17</v>
      </c>
      <c r="X19" s="44">
        <v>131.089</v>
      </c>
      <c r="Y19" s="44">
        <v>106.997</v>
      </c>
      <c r="Z19" s="16">
        <f t="shared" si="4"/>
        <v>24.092</v>
      </c>
      <c r="AA19" s="16"/>
      <c r="AB19" s="43">
        <f t="shared" si="5"/>
        <v>3.865</v>
      </c>
      <c r="AC19" s="15"/>
      <c r="AD19" s="42">
        <f t="shared" si="6"/>
        <v>5.791</v>
      </c>
      <c r="AE19" s="41">
        <f t="shared" si="7"/>
        <v>0.021999999999999353</v>
      </c>
      <c r="AF19" s="40">
        <f t="shared" si="8"/>
        <v>2.962</v>
      </c>
      <c r="AG19" s="39">
        <f t="shared" si="9"/>
        <v>0.005999999999999783</v>
      </c>
      <c r="AH19" s="38">
        <f t="shared" si="10"/>
        <v>-0.5872134643591955</v>
      </c>
      <c r="AJ19" s="37">
        <f t="shared" si="11"/>
        <v>15.652</v>
      </c>
      <c r="AK19" s="36">
        <f t="shared" si="12"/>
        <v>-12.684</v>
      </c>
      <c r="AM19" s="35">
        <f t="shared" si="13"/>
        <v>-107.71437296315023</v>
      </c>
      <c r="AN19" s="34">
        <f t="shared" si="14"/>
        <v>8.323208333333334</v>
      </c>
    </row>
    <row r="20" spans="1:40" ht="12">
      <c r="A20" s="47" t="s">
        <v>98</v>
      </c>
      <c r="B20" s="46" t="s">
        <v>87</v>
      </c>
      <c r="C20" s="29">
        <v>24</v>
      </c>
      <c r="D20" s="27">
        <v>253.321</v>
      </c>
      <c r="E20" s="28">
        <v>68.4</v>
      </c>
      <c r="F20" s="28">
        <v>5.8</v>
      </c>
      <c r="G20" s="27">
        <v>229.013</v>
      </c>
      <c r="H20" s="28">
        <v>50</v>
      </c>
      <c r="I20" s="28">
        <v>4.2</v>
      </c>
      <c r="J20" s="31">
        <f t="shared" si="0"/>
        <v>18.400000000000006</v>
      </c>
      <c r="K20" s="45">
        <f t="shared" si="1"/>
        <v>24.308</v>
      </c>
      <c r="L20" s="27">
        <v>145.629</v>
      </c>
      <c r="M20" s="28">
        <v>68.3</v>
      </c>
      <c r="N20" s="28" t="s">
        <v>94</v>
      </c>
      <c r="O20" s="27">
        <v>119.089</v>
      </c>
      <c r="P20" s="28">
        <v>58.2</v>
      </c>
      <c r="Q20" s="28" t="s">
        <v>94</v>
      </c>
      <c r="R20" s="31">
        <f t="shared" si="2"/>
        <v>10.099999999999994</v>
      </c>
      <c r="S20" s="45">
        <f t="shared" si="3"/>
        <v>26.54</v>
      </c>
      <c r="T20" s="27">
        <v>2.923</v>
      </c>
      <c r="U20" s="27">
        <v>5.894</v>
      </c>
      <c r="V20" s="1" t="s">
        <v>17</v>
      </c>
      <c r="X20" s="44">
        <v>142.569</v>
      </c>
      <c r="Y20" s="44">
        <v>117.219</v>
      </c>
      <c r="Z20" s="16">
        <f t="shared" si="4"/>
        <v>25.35</v>
      </c>
      <c r="AA20" s="16"/>
      <c r="AB20" s="43">
        <f t="shared" si="5"/>
        <v>4.658083333333334</v>
      </c>
      <c r="AC20" s="15"/>
      <c r="AD20" s="42">
        <f t="shared" si="6"/>
        <v>5.877</v>
      </c>
      <c r="AE20" s="41">
        <f t="shared" si="7"/>
        <v>0.017000000000000348</v>
      </c>
      <c r="AF20" s="40">
        <f t="shared" si="8"/>
        <v>2.915</v>
      </c>
      <c r="AG20" s="39">
        <f t="shared" si="9"/>
        <v>0.008000000000000007</v>
      </c>
      <c r="AH20" s="38">
        <f t="shared" si="10"/>
        <v>-0.4549960045936264</v>
      </c>
      <c r="AJ20" s="37">
        <f t="shared" si="11"/>
        <v>16.56</v>
      </c>
      <c r="AK20" s="36">
        <f t="shared" si="12"/>
        <v>-13.636999999999999</v>
      </c>
      <c r="AM20" s="35">
        <f t="shared" si="13"/>
        <v>-102.8238571609472</v>
      </c>
      <c r="AN20" s="34">
        <f t="shared" si="14"/>
        <v>9.542208333333333</v>
      </c>
    </row>
    <row r="21" spans="1:40" ht="12">
      <c r="A21" s="47" t="s">
        <v>99</v>
      </c>
      <c r="B21" s="46" t="s">
        <v>87</v>
      </c>
      <c r="C21" s="29">
        <v>24</v>
      </c>
      <c r="D21" s="27">
        <v>243.744</v>
      </c>
      <c r="E21" s="28">
        <v>68.5</v>
      </c>
      <c r="F21" s="28">
        <v>5.7</v>
      </c>
      <c r="G21" s="27">
        <v>220.296</v>
      </c>
      <c r="H21" s="28">
        <v>49.7</v>
      </c>
      <c r="I21" s="28">
        <v>4.3</v>
      </c>
      <c r="J21" s="31">
        <f t="shared" si="0"/>
        <v>18.799999999999997</v>
      </c>
      <c r="K21" s="45">
        <f t="shared" si="1"/>
        <v>23.448</v>
      </c>
      <c r="L21" s="27">
        <v>141.59</v>
      </c>
      <c r="M21" s="28">
        <v>68.4</v>
      </c>
      <c r="N21" s="28" t="s">
        <v>94</v>
      </c>
      <c r="O21" s="27">
        <v>115.238</v>
      </c>
      <c r="P21" s="28">
        <v>58.1</v>
      </c>
      <c r="Q21" s="28" t="s">
        <v>94</v>
      </c>
      <c r="R21" s="31">
        <f t="shared" si="2"/>
        <v>10.300000000000004</v>
      </c>
      <c r="S21" s="45">
        <f t="shared" si="3"/>
        <v>26.352</v>
      </c>
      <c r="T21" s="27">
        <v>2.9</v>
      </c>
      <c r="U21" s="27">
        <v>5.759</v>
      </c>
      <c r="V21" s="1" t="s">
        <v>17</v>
      </c>
      <c r="X21" s="44">
        <v>138.609</v>
      </c>
      <c r="Y21" s="44">
        <v>113.435</v>
      </c>
      <c r="Z21" s="16">
        <f t="shared" si="4"/>
        <v>25.174</v>
      </c>
      <c r="AA21" s="16"/>
      <c r="AB21" s="43">
        <f t="shared" si="5"/>
        <v>4.452541666666666</v>
      </c>
      <c r="AC21" s="15"/>
      <c r="AD21" s="42">
        <f t="shared" si="6"/>
        <v>5.748</v>
      </c>
      <c r="AE21" s="41">
        <f t="shared" si="7"/>
        <v>0.01100000000000012</v>
      </c>
      <c r="AF21" s="40">
        <f t="shared" si="8"/>
        <v>2.89</v>
      </c>
      <c r="AG21" s="39">
        <f t="shared" si="9"/>
        <v>0.009999999999999787</v>
      </c>
      <c r="AH21" s="38">
        <f t="shared" si="10"/>
        <v>-0.7834913026110322</v>
      </c>
      <c r="AJ21" s="37">
        <f t="shared" si="11"/>
        <v>16.071</v>
      </c>
      <c r="AK21" s="36">
        <f t="shared" si="12"/>
        <v>-13.171000000000001</v>
      </c>
      <c r="AM21" s="35">
        <f t="shared" si="13"/>
        <v>-103.76765806006465</v>
      </c>
      <c r="AN21" s="34">
        <f t="shared" si="14"/>
        <v>9.179</v>
      </c>
    </row>
    <row r="22" spans="1:40" ht="12">
      <c r="A22" s="47" t="s">
        <v>100</v>
      </c>
      <c r="B22" s="46" t="s">
        <v>87</v>
      </c>
      <c r="C22" s="29">
        <v>24</v>
      </c>
      <c r="D22" s="27">
        <v>243.558</v>
      </c>
      <c r="E22" s="28">
        <v>67.6</v>
      </c>
      <c r="F22" s="28">
        <v>5.5</v>
      </c>
      <c r="G22" s="27">
        <v>218.739</v>
      </c>
      <c r="H22" s="28">
        <v>48.6</v>
      </c>
      <c r="I22" s="28">
        <v>4.5</v>
      </c>
      <c r="J22" s="31">
        <f t="shared" si="0"/>
        <v>18.999999999999993</v>
      </c>
      <c r="K22" s="45">
        <f t="shared" si="1"/>
        <v>24.819</v>
      </c>
      <c r="L22" s="27">
        <v>135.201</v>
      </c>
      <c r="M22" s="28">
        <v>67.4</v>
      </c>
      <c r="N22" s="28" t="s">
        <v>94</v>
      </c>
      <c r="O22" s="27">
        <v>107.676</v>
      </c>
      <c r="P22" s="28">
        <v>56.8</v>
      </c>
      <c r="Q22" s="28" t="s">
        <v>94</v>
      </c>
      <c r="R22" s="31">
        <f t="shared" si="2"/>
        <v>10.600000000000009</v>
      </c>
      <c r="S22" s="45">
        <f t="shared" si="3"/>
        <v>27.525</v>
      </c>
      <c r="T22" s="27">
        <v>2.91</v>
      </c>
      <c r="U22" s="27">
        <v>5.828</v>
      </c>
      <c r="V22" s="1" t="s">
        <v>17</v>
      </c>
      <c r="X22" s="44">
        <v>132.429</v>
      </c>
      <c r="Y22" s="44">
        <v>106.061</v>
      </c>
      <c r="Z22" s="16">
        <f t="shared" si="4"/>
        <v>26.368</v>
      </c>
      <c r="AA22" s="16"/>
      <c r="AB22" s="43">
        <f t="shared" si="5"/>
        <v>4.694916666666667</v>
      </c>
      <c r="AC22" s="15"/>
      <c r="AD22" s="42">
        <f t="shared" si="6"/>
        <v>5.834</v>
      </c>
      <c r="AE22" s="41">
        <f t="shared" si="7"/>
        <v>-0.005999999999999339</v>
      </c>
      <c r="AF22" s="40">
        <f t="shared" si="8"/>
        <v>2.901</v>
      </c>
      <c r="AG22" s="39">
        <f t="shared" si="9"/>
        <v>0.009000000000000341</v>
      </c>
      <c r="AH22" s="38">
        <f t="shared" si="10"/>
        <v>-0.7081498955376039</v>
      </c>
      <c r="AJ22" s="37">
        <f t="shared" si="11"/>
        <v>14.95</v>
      </c>
      <c r="AK22" s="36">
        <f t="shared" si="12"/>
        <v>-12.04</v>
      </c>
      <c r="AM22" s="35">
        <f t="shared" si="13"/>
        <v>-97.68308349219846</v>
      </c>
      <c r="AN22" s="34">
        <f t="shared" si="14"/>
        <v>9.114125</v>
      </c>
    </row>
    <row r="23" spans="1:40" ht="12">
      <c r="A23" s="47" t="s">
        <v>101</v>
      </c>
      <c r="B23" s="46" t="s">
        <v>87</v>
      </c>
      <c r="C23" s="29">
        <v>24</v>
      </c>
      <c r="D23" s="27">
        <v>238.374</v>
      </c>
      <c r="E23" s="28">
        <v>67.8</v>
      </c>
      <c r="F23" s="28">
        <v>5.4</v>
      </c>
      <c r="G23" s="27">
        <v>215.646</v>
      </c>
      <c r="H23" s="28">
        <v>48.4</v>
      </c>
      <c r="I23" s="28">
        <v>4.5</v>
      </c>
      <c r="J23" s="31">
        <f t="shared" si="0"/>
        <v>19.4</v>
      </c>
      <c r="K23" s="45">
        <f t="shared" si="1"/>
        <v>22.728</v>
      </c>
      <c r="L23" s="27">
        <v>131.48</v>
      </c>
      <c r="M23" s="28">
        <v>67.6</v>
      </c>
      <c r="N23" s="28" t="s">
        <v>94</v>
      </c>
      <c r="O23" s="27">
        <v>106.026</v>
      </c>
      <c r="P23" s="28">
        <v>56.5</v>
      </c>
      <c r="Q23" s="28" t="s">
        <v>94</v>
      </c>
      <c r="R23" s="31">
        <f t="shared" si="2"/>
        <v>11.099999999999994</v>
      </c>
      <c r="S23" s="45">
        <f t="shared" si="3"/>
        <v>25.454</v>
      </c>
      <c r="T23" s="27">
        <v>2.805</v>
      </c>
      <c r="U23" s="27">
        <v>5.728</v>
      </c>
      <c r="V23" s="1" t="s">
        <v>17</v>
      </c>
      <c r="X23" s="44">
        <v>128.767</v>
      </c>
      <c r="Y23" s="44">
        <v>104.447</v>
      </c>
      <c r="Z23" s="16">
        <f t="shared" si="4"/>
        <v>24.32</v>
      </c>
      <c r="AA23" s="16"/>
      <c r="AB23" s="43">
        <f t="shared" si="5"/>
        <v>4.633291666666666</v>
      </c>
      <c r="AC23" s="15"/>
      <c r="AD23" s="42">
        <f t="shared" si="6"/>
        <v>5.724</v>
      </c>
      <c r="AE23" s="41">
        <f t="shared" si="7"/>
        <v>0.0039999999999995595</v>
      </c>
      <c r="AF23" s="40">
        <f t="shared" si="8"/>
        <v>2.803</v>
      </c>
      <c r="AG23" s="39">
        <f t="shared" si="9"/>
        <v>0.002000000000000224</v>
      </c>
      <c r="AH23" s="38">
        <f t="shared" si="10"/>
        <v>-0.7382469417471221</v>
      </c>
      <c r="AJ23" s="37">
        <f t="shared" si="11"/>
        <v>14.606</v>
      </c>
      <c r="AK23" s="36">
        <f t="shared" si="12"/>
        <v>-11.801</v>
      </c>
      <c r="AM23" s="35">
        <f t="shared" si="13"/>
        <v>-97.60718956066887</v>
      </c>
      <c r="AN23" s="34">
        <f t="shared" si="14"/>
        <v>8.985249999999999</v>
      </c>
    </row>
    <row r="24" spans="1:40" ht="12">
      <c r="A24" s="47" t="s">
        <v>102</v>
      </c>
      <c r="B24" s="46" t="s">
        <v>87</v>
      </c>
      <c r="C24" s="29">
        <v>24</v>
      </c>
      <c r="D24" s="27">
        <v>232.761</v>
      </c>
      <c r="E24" s="28">
        <v>70.2</v>
      </c>
      <c r="F24" s="28">
        <v>5.3</v>
      </c>
      <c r="G24" s="27">
        <v>207.922</v>
      </c>
      <c r="H24" s="28">
        <v>49.4</v>
      </c>
      <c r="I24" s="28">
        <v>4.4</v>
      </c>
      <c r="J24" s="31">
        <f t="shared" si="0"/>
        <v>20.800000000000004</v>
      </c>
      <c r="K24" s="45">
        <f t="shared" si="1"/>
        <v>24.839</v>
      </c>
      <c r="L24" s="27">
        <v>132.384</v>
      </c>
      <c r="M24" s="28">
        <v>70</v>
      </c>
      <c r="N24" s="28" t="s">
        <v>94</v>
      </c>
      <c r="O24" s="27">
        <v>104.891</v>
      </c>
      <c r="P24" s="28">
        <v>58.2</v>
      </c>
      <c r="Q24" s="28" t="s">
        <v>94</v>
      </c>
      <c r="R24" s="31">
        <f t="shared" si="2"/>
        <v>11.799999999999997</v>
      </c>
      <c r="S24" s="45">
        <f t="shared" si="3"/>
        <v>27.493</v>
      </c>
      <c r="T24" s="27">
        <v>3.06</v>
      </c>
      <c r="U24" s="27">
        <v>6.068</v>
      </c>
      <c r="V24" s="1" t="s">
        <v>17</v>
      </c>
      <c r="X24" s="44">
        <v>129.472</v>
      </c>
      <c r="Y24" s="44">
        <v>103.241</v>
      </c>
      <c r="Z24" s="16">
        <f t="shared" si="4"/>
        <v>26.231</v>
      </c>
      <c r="AA24" s="16"/>
      <c r="AB24" s="43">
        <f t="shared" si="5"/>
        <v>4.3617083333333335</v>
      </c>
      <c r="AC24" s="15"/>
      <c r="AD24" s="42">
        <f t="shared" si="6"/>
        <v>6.068</v>
      </c>
      <c r="AE24" s="41">
        <f t="shared" si="7"/>
        <v>0</v>
      </c>
      <c r="AF24" s="40">
        <f t="shared" si="8"/>
        <v>3.054</v>
      </c>
      <c r="AG24" s="39">
        <f t="shared" si="9"/>
        <v>0.006000000000000227</v>
      </c>
      <c r="AH24" s="38">
        <f t="shared" si="10"/>
        <v>-0.6694818249151139</v>
      </c>
      <c r="AJ24" s="37">
        <f t="shared" si="11"/>
        <v>15.072</v>
      </c>
      <c r="AK24" s="36">
        <f t="shared" si="12"/>
        <v>-12.011999999999999</v>
      </c>
      <c r="AM24" s="35">
        <f t="shared" si="13"/>
        <v>-99.97691441983054</v>
      </c>
      <c r="AN24" s="34">
        <f t="shared" si="14"/>
        <v>8.663416666666667</v>
      </c>
    </row>
    <row r="25" spans="1:40" ht="12">
      <c r="A25" s="47" t="s">
        <v>103</v>
      </c>
      <c r="B25" s="46" t="s">
        <v>87</v>
      </c>
      <c r="C25" s="29">
        <v>24</v>
      </c>
      <c r="D25" s="27">
        <v>250.584</v>
      </c>
      <c r="E25" s="28">
        <v>69.7</v>
      </c>
      <c r="F25" s="28">
        <v>5.3</v>
      </c>
      <c r="G25" s="27">
        <v>220.47</v>
      </c>
      <c r="H25" s="28">
        <v>49.7</v>
      </c>
      <c r="I25" s="28">
        <v>4.2</v>
      </c>
      <c r="J25" s="31">
        <f t="shared" si="0"/>
        <v>20</v>
      </c>
      <c r="K25" s="45">
        <f t="shared" si="1"/>
        <v>30.114</v>
      </c>
      <c r="L25" s="27">
        <v>140.047</v>
      </c>
      <c r="M25" s="28">
        <v>69.6</v>
      </c>
      <c r="N25" s="28" t="s">
        <v>94</v>
      </c>
      <c r="O25" s="27">
        <v>106.869</v>
      </c>
      <c r="P25" s="28">
        <v>58.3</v>
      </c>
      <c r="Q25" s="28" t="s">
        <v>94</v>
      </c>
      <c r="R25" s="31">
        <f t="shared" si="2"/>
        <v>11.299999999999997</v>
      </c>
      <c r="S25" s="45">
        <f t="shared" si="3"/>
        <v>33.178</v>
      </c>
      <c r="T25" s="27">
        <v>3.409</v>
      </c>
      <c r="U25" s="27">
        <v>6.524</v>
      </c>
      <c r="V25" s="1" t="s">
        <v>17</v>
      </c>
      <c r="X25" s="44">
        <v>137.001</v>
      </c>
      <c r="Y25" s="44">
        <v>105.184</v>
      </c>
      <c r="Z25" s="16">
        <f t="shared" si="4"/>
        <v>31.817</v>
      </c>
      <c r="AA25" s="16"/>
      <c r="AB25" s="43">
        <f t="shared" si="5"/>
        <v>4.803583333333333</v>
      </c>
      <c r="AC25" s="15"/>
      <c r="AD25" s="42">
        <f t="shared" si="6"/>
        <v>6.508</v>
      </c>
      <c r="AE25" s="41">
        <f t="shared" si="7"/>
        <v>0.016000000000000014</v>
      </c>
      <c r="AF25" s="40">
        <f t="shared" si="8"/>
        <v>3.403</v>
      </c>
      <c r="AG25" s="39">
        <f t="shared" si="9"/>
        <v>0.005999999999999783</v>
      </c>
      <c r="AH25" s="38">
        <f t="shared" si="10"/>
        <v>-0.7724406948791216</v>
      </c>
      <c r="AJ25" s="37">
        <f t="shared" si="11"/>
        <v>15.667</v>
      </c>
      <c r="AK25" s="36">
        <f t="shared" si="12"/>
        <v>-12.258</v>
      </c>
      <c r="AM25" s="35">
        <f t="shared" si="13"/>
        <v>-96.19041139384044</v>
      </c>
      <c r="AN25" s="34">
        <f t="shared" si="14"/>
        <v>9.18625</v>
      </c>
    </row>
    <row r="26" spans="1:40" ht="12">
      <c r="A26" s="47" t="s">
        <v>104</v>
      </c>
      <c r="B26" s="46" t="s">
        <v>105</v>
      </c>
      <c r="C26" s="29">
        <v>24</v>
      </c>
      <c r="D26" s="27">
        <v>231.782</v>
      </c>
      <c r="E26" s="28">
        <v>67.2</v>
      </c>
      <c r="F26" s="28">
        <v>5.2</v>
      </c>
      <c r="G26" s="27">
        <v>209.681</v>
      </c>
      <c r="H26" s="28">
        <v>47.7</v>
      </c>
      <c r="I26" s="28">
        <v>4.3</v>
      </c>
      <c r="J26" s="31">
        <f t="shared" si="0"/>
        <v>19.5</v>
      </c>
      <c r="K26" s="45">
        <f t="shared" si="1"/>
        <v>22.101</v>
      </c>
      <c r="L26" s="27">
        <v>129.956</v>
      </c>
      <c r="M26" s="28">
        <v>67.1</v>
      </c>
      <c r="N26" s="28" t="s">
        <v>94</v>
      </c>
      <c r="O26" s="27">
        <v>104.801</v>
      </c>
      <c r="P26" s="28">
        <v>55.8</v>
      </c>
      <c r="Q26" s="28" t="s">
        <v>94</v>
      </c>
      <c r="R26" s="31">
        <f t="shared" si="2"/>
        <v>11.299999999999997</v>
      </c>
      <c r="S26" s="45">
        <f t="shared" si="3"/>
        <v>25.155</v>
      </c>
      <c r="T26" s="27">
        <v>2.78</v>
      </c>
      <c r="U26" s="27">
        <v>5.597</v>
      </c>
      <c r="V26" s="1" t="s">
        <v>17</v>
      </c>
      <c r="X26" s="44">
        <v>127.314</v>
      </c>
      <c r="Y26" s="44">
        <v>103.279</v>
      </c>
      <c r="Z26" s="16">
        <f t="shared" si="4"/>
        <v>24.035</v>
      </c>
      <c r="AA26" s="16"/>
      <c r="AB26" s="43">
        <f t="shared" si="5"/>
        <v>4.433416666666667</v>
      </c>
      <c r="AC26" s="15"/>
      <c r="AD26" s="42">
        <f t="shared" si="6"/>
        <v>5.574</v>
      </c>
      <c r="AE26" s="41">
        <f t="shared" si="7"/>
        <v>0.023000000000000576</v>
      </c>
      <c r="AF26" s="40">
        <f t="shared" si="8"/>
        <v>2.78</v>
      </c>
      <c r="AG26" s="39">
        <f t="shared" si="9"/>
        <v>0</v>
      </c>
      <c r="AH26" s="38">
        <f t="shared" si="10"/>
        <v>-0.9223534798098068</v>
      </c>
      <c r="AJ26" s="37">
        <f t="shared" si="11"/>
        <v>14.306</v>
      </c>
      <c r="AK26" s="36">
        <f t="shared" si="12"/>
        <v>-11.526</v>
      </c>
      <c r="AM26" s="35">
        <f t="shared" si="13"/>
        <v>-99.43294814503936</v>
      </c>
      <c r="AN26" s="34">
        <f t="shared" si="14"/>
        <v>8.736708333333334</v>
      </c>
    </row>
    <row r="27" spans="1:40" ht="12">
      <c r="A27" s="47" t="s">
        <v>106</v>
      </c>
      <c r="B27" s="46" t="s">
        <v>87</v>
      </c>
      <c r="C27" s="29">
        <v>24</v>
      </c>
      <c r="D27" s="27">
        <v>246.298</v>
      </c>
      <c r="E27" s="28">
        <v>67.2</v>
      </c>
      <c r="F27" s="28">
        <v>5.3</v>
      </c>
      <c r="G27" s="27">
        <v>223.033</v>
      </c>
      <c r="H27" s="28">
        <v>47.9</v>
      </c>
      <c r="I27" s="28">
        <v>4.3</v>
      </c>
      <c r="J27" s="31">
        <f t="shared" si="0"/>
        <v>19.300000000000004</v>
      </c>
      <c r="K27" s="45">
        <f t="shared" si="1"/>
        <v>23.265</v>
      </c>
      <c r="L27" s="27">
        <v>134.643</v>
      </c>
      <c r="M27" s="28">
        <v>67</v>
      </c>
      <c r="N27" s="28" t="s">
        <v>94</v>
      </c>
      <c r="O27" s="27">
        <v>108.089</v>
      </c>
      <c r="P27" s="28">
        <v>55.9</v>
      </c>
      <c r="Q27" s="28" t="s">
        <v>94</v>
      </c>
      <c r="R27" s="31">
        <f t="shared" si="2"/>
        <v>11.100000000000001</v>
      </c>
      <c r="S27" s="45">
        <f t="shared" si="3"/>
        <v>26.554</v>
      </c>
      <c r="T27" s="27">
        <v>2.892</v>
      </c>
      <c r="U27" s="27">
        <v>5.869</v>
      </c>
      <c r="V27" s="1" t="s">
        <v>17</v>
      </c>
      <c r="X27" s="44">
        <v>131.908</v>
      </c>
      <c r="Y27" s="44">
        <v>106.512</v>
      </c>
      <c r="Z27" s="16">
        <f t="shared" si="4"/>
        <v>25.396</v>
      </c>
      <c r="AA27" s="16"/>
      <c r="AB27" s="43">
        <f t="shared" si="5"/>
        <v>4.855041666666666</v>
      </c>
      <c r="AC27" s="15"/>
      <c r="AD27" s="42">
        <f t="shared" si="6"/>
        <v>5.868</v>
      </c>
      <c r="AE27" s="41">
        <f t="shared" si="7"/>
        <v>0.0009999999999994458</v>
      </c>
      <c r="AF27" s="40">
        <f t="shared" si="8"/>
        <v>2.884</v>
      </c>
      <c r="AG27" s="39">
        <f t="shared" si="9"/>
        <v>0.008000000000000007</v>
      </c>
      <c r="AH27" s="38">
        <f t="shared" si="10"/>
        <v>-0.9554639896338212</v>
      </c>
      <c r="AJ27" s="37">
        <f t="shared" si="11"/>
        <v>14.792</v>
      </c>
      <c r="AK27" s="36">
        <f t="shared" si="12"/>
        <v>-11.9</v>
      </c>
      <c r="AM27" s="35">
        <f t="shared" si="13"/>
        <v>-96.4677872781158</v>
      </c>
      <c r="AN27" s="34">
        <f t="shared" si="14"/>
        <v>9.293041666666666</v>
      </c>
    </row>
    <row r="28" spans="1:40" ht="12">
      <c r="A28" s="47" t="s">
        <v>107</v>
      </c>
      <c r="B28" s="46" t="s">
        <v>87</v>
      </c>
      <c r="C28" s="29">
        <v>24</v>
      </c>
      <c r="D28" s="27">
        <v>291.255</v>
      </c>
      <c r="E28" s="28">
        <v>67</v>
      </c>
      <c r="F28" s="28">
        <v>5.8</v>
      </c>
      <c r="G28" s="27">
        <v>267.147</v>
      </c>
      <c r="H28" s="28">
        <v>49.8</v>
      </c>
      <c r="I28" s="28">
        <v>3.9</v>
      </c>
      <c r="J28" s="31">
        <f t="shared" si="0"/>
        <v>17.200000000000003</v>
      </c>
      <c r="K28" s="45">
        <f t="shared" si="1"/>
        <v>24.108</v>
      </c>
      <c r="L28" s="27">
        <v>154.808</v>
      </c>
      <c r="M28" s="28">
        <v>66.9</v>
      </c>
      <c r="N28" s="28" t="s">
        <v>94</v>
      </c>
      <c r="O28" s="27">
        <v>127.359</v>
      </c>
      <c r="P28" s="28">
        <v>57.4</v>
      </c>
      <c r="Q28" s="28" t="s">
        <v>94</v>
      </c>
      <c r="R28" s="31">
        <f t="shared" si="2"/>
        <v>9.500000000000007</v>
      </c>
      <c r="S28" s="45">
        <f t="shared" si="3"/>
        <v>27.449</v>
      </c>
      <c r="T28" s="27">
        <v>2.964</v>
      </c>
      <c r="U28" s="27">
        <v>6.238</v>
      </c>
      <c r="V28" s="1" t="s">
        <v>17</v>
      </c>
      <c r="X28" s="44">
        <v>151.671</v>
      </c>
      <c r="Y28" s="44">
        <v>125.409</v>
      </c>
      <c r="Z28" s="16">
        <f t="shared" si="4"/>
        <v>26.262</v>
      </c>
      <c r="AA28" s="16"/>
      <c r="AB28" s="43">
        <f t="shared" si="5"/>
        <v>5.90575</v>
      </c>
      <c r="AC28" s="15"/>
      <c r="AD28" s="42">
        <f t="shared" si="6"/>
        <v>6.21</v>
      </c>
      <c r="AE28" s="41">
        <f t="shared" si="7"/>
        <v>0.02800000000000047</v>
      </c>
      <c r="AF28" s="40">
        <f t="shared" si="8"/>
        <v>2.948</v>
      </c>
      <c r="AG28" s="39">
        <f t="shared" si="9"/>
        <v>0.016000000000000014</v>
      </c>
      <c r="AH28" s="38">
        <f t="shared" si="10"/>
        <v>-0.8062976563465059</v>
      </c>
      <c r="AJ28" s="37">
        <f t="shared" si="11"/>
        <v>17.345</v>
      </c>
      <c r="AK28" s="36">
        <f t="shared" si="12"/>
        <v>-14.380999999999998</v>
      </c>
      <c r="AM28" s="35">
        <f t="shared" si="13"/>
        <v>-94.69393255398712</v>
      </c>
      <c r="AN28" s="34">
        <f t="shared" si="14"/>
        <v>11.131124999999999</v>
      </c>
    </row>
    <row r="29" spans="1:40" ht="12">
      <c r="A29" s="47" t="s">
        <v>108</v>
      </c>
      <c r="B29" s="46" t="s">
        <v>87</v>
      </c>
      <c r="C29" s="29">
        <v>24</v>
      </c>
      <c r="D29" s="27">
        <v>283.746</v>
      </c>
      <c r="E29" s="28">
        <v>69.6</v>
      </c>
      <c r="F29" s="28">
        <v>6.4</v>
      </c>
      <c r="G29" s="27">
        <v>260.491</v>
      </c>
      <c r="H29" s="28">
        <v>52.2</v>
      </c>
      <c r="I29" s="28">
        <v>3.6</v>
      </c>
      <c r="J29" s="31">
        <f t="shared" si="0"/>
        <v>17.39999999999999</v>
      </c>
      <c r="K29" s="45">
        <f t="shared" si="1"/>
        <v>23.255</v>
      </c>
      <c r="L29" s="27">
        <v>170.225</v>
      </c>
      <c r="M29" s="28">
        <v>69.5</v>
      </c>
      <c r="N29" s="28" t="s">
        <v>94</v>
      </c>
      <c r="O29" s="27">
        <v>144.28</v>
      </c>
      <c r="P29" s="28">
        <v>60.5</v>
      </c>
      <c r="Q29" s="28" t="s">
        <v>94</v>
      </c>
      <c r="R29" s="31">
        <f t="shared" si="2"/>
        <v>9</v>
      </c>
      <c r="S29" s="45">
        <f t="shared" si="3"/>
        <v>25.945</v>
      </c>
      <c r="T29" s="27">
        <v>3.008</v>
      </c>
      <c r="U29" s="27">
        <v>6.172</v>
      </c>
      <c r="V29" s="1" t="s">
        <v>17</v>
      </c>
      <c r="X29" s="44">
        <v>166.531</v>
      </c>
      <c r="Y29" s="44">
        <v>141.846</v>
      </c>
      <c r="Z29" s="16">
        <f t="shared" si="4"/>
        <v>24.685</v>
      </c>
      <c r="AA29" s="16"/>
      <c r="AB29" s="43">
        <f t="shared" si="5"/>
        <v>4.943541666666666</v>
      </c>
      <c r="AC29" s="15"/>
      <c r="AD29" s="42">
        <f t="shared" si="6"/>
        <v>6.151</v>
      </c>
      <c r="AE29" s="41">
        <f t="shared" si="7"/>
        <v>0.020999999999999908</v>
      </c>
      <c r="AF29" s="40">
        <f t="shared" si="8"/>
        <v>2.992</v>
      </c>
      <c r="AG29" s="39">
        <f t="shared" si="9"/>
        <v>0.016000000000000014</v>
      </c>
      <c r="AH29" s="38">
        <f t="shared" si="10"/>
        <v>-0.5489633039145305</v>
      </c>
      <c r="AJ29" s="37">
        <f t="shared" si="11"/>
        <v>20.156</v>
      </c>
      <c r="AK29" s="36">
        <f t="shared" si="12"/>
        <v>-17.148</v>
      </c>
      <c r="AM29" s="35">
        <f t="shared" si="13"/>
        <v>-109.45560499211106</v>
      </c>
      <c r="AN29" s="34">
        <f t="shared" si="14"/>
        <v>10.853791666666666</v>
      </c>
    </row>
    <row r="30" spans="1:40" ht="12">
      <c r="A30" s="47" t="s">
        <v>109</v>
      </c>
      <c r="B30" s="46" t="s">
        <v>87</v>
      </c>
      <c r="C30" s="29">
        <v>24</v>
      </c>
      <c r="D30" s="27">
        <v>291.694</v>
      </c>
      <c r="E30" s="28">
        <v>69.2</v>
      </c>
      <c r="F30" s="28">
        <v>6.6</v>
      </c>
      <c r="G30" s="27">
        <v>268.656</v>
      </c>
      <c r="H30" s="28">
        <v>52.2</v>
      </c>
      <c r="I30" s="28">
        <v>3.7</v>
      </c>
      <c r="J30" s="31">
        <f t="shared" si="0"/>
        <v>17</v>
      </c>
      <c r="K30" s="45">
        <f t="shared" si="1"/>
        <v>23.038</v>
      </c>
      <c r="L30" s="27">
        <v>174.959</v>
      </c>
      <c r="M30" s="28">
        <v>69</v>
      </c>
      <c r="N30" s="28" t="s">
        <v>94</v>
      </c>
      <c r="O30" s="27">
        <v>149.222</v>
      </c>
      <c r="P30" s="28">
        <v>60.3</v>
      </c>
      <c r="Q30" s="28" t="s">
        <v>94</v>
      </c>
      <c r="R30" s="31">
        <f t="shared" si="2"/>
        <v>8.700000000000003</v>
      </c>
      <c r="S30" s="45">
        <f t="shared" si="3"/>
        <v>25.737</v>
      </c>
      <c r="T30" s="27">
        <v>2.98</v>
      </c>
      <c r="U30" s="27">
        <v>6.157</v>
      </c>
      <c r="V30" s="1" t="s">
        <v>17</v>
      </c>
      <c r="X30" s="44">
        <v>171.21</v>
      </c>
      <c r="Y30" s="44">
        <v>146.718</v>
      </c>
      <c r="Z30" s="16">
        <f t="shared" si="4"/>
        <v>24.492</v>
      </c>
      <c r="AA30" s="16"/>
      <c r="AB30" s="43">
        <f t="shared" si="5"/>
        <v>5.080750000000001</v>
      </c>
      <c r="AC30" s="15"/>
      <c r="AD30" s="42">
        <f t="shared" si="6"/>
        <v>6.161</v>
      </c>
      <c r="AE30" s="41">
        <f t="shared" si="7"/>
        <v>-0.0039999999999995595</v>
      </c>
      <c r="AF30" s="40">
        <f t="shared" si="8"/>
        <v>2.966</v>
      </c>
      <c r="AG30" s="39">
        <f t="shared" si="9"/>
        <v>0.01399999999999979</v>
      </c>
      <c r="AH30" s="38">
        <f t="shared" si="10"/>
        <v>-0.5412125543445896</v>
      </c>
      <c r="AJ30" s="37">
        <f t="shared" si="11"/>
        <v>20.661</v>
      </c>
      <c r="AK30" s="36">
        <f t="shared" si="12"/>
        <v>-17.681</v>
      </c>
      <c r="AM30" s="35">
        <f t="shared" si="13"/>
        <v>-109.76490381752129</v>
      </c>
      <c r="AN30" s="34">
        <f t="shared" si="14"/>
        <v>11.194</v>
      </c>
    </row>
    <row r="31" spans="1:40" ht="12">
      <c r="A31" s="47" t="s">
        <v>110</v>
      </c>
      <c r="B31" s="46" t="s">
        <v>87</v>
      </c>
      <c r="C31" s="29">
        <v>24</v>
      </c>
      <c r="D31" s="27">
        <v>298.543</v>
      </c>
      <c r="E31" s="28">
        <v>68.7</v>
      </c>
      <c r="F31" s="28">
        <v>6.6</v>
      </c>
      <c r="G31" s="27">
        <v>270.627</v>
      </c>
      <c r="H31" s="28">
        <v>52.1</v>
      </c>
      <c r="I31" s="28">
        <v>3.6</v>
      </c>
      <c r="J31" s="31">
        <f t="shared" si="0"/>
        <v>16.6</v>
      </c>
      <c r="K31" s="45">
        <f t="shared" si="1"/>
        <v>27.916</v>
      </c>
      <c r="L31" s="27">
        <v>180.322</v>
      </c>
      <c r="M31" s="28">
        <v>68.5</v>
      </c>
      <c r="N31" s="28" t="s">
        <v>94</v>
      </c>
      <c r="O31" s="27">
        <v>150.138</v>
      </c>
      <c r="P31" s="28">
        <v>60</v>
      </c>
      <c r="Q31" s="28" t="s">
        <v>94</v>
      </c>
      <c r="R31" s="31">
        <f t="shared" si="2"/>
        <v>8.5</v>
      </c>
      <c r="S31" s="45">
        <f t="shared" si="3"/>
        <v>30.184</v>
      </c>
      <c r="T31" s="27">
        <v>3.237</v>
      </c>
      <c r="U31" s="27">
        <v>6.417</v>
      </c>
      <c r="V31" s="1" t="s">
        <v>17</v>
      </c>
      <c r="X31" s="44">
        <v>176.51</v>
      </c>
      <c r="Y31" s="44">
        <v>147.637</v>
      </c>
      <c r="Z31" s="16">
        <f t="shared" si="4"/>
        <v>28.873</v>
      </c>
      <c r="AA31" s="16"/>
      <c r="AB31" s="43">
        <f t="shared" si="5"/>
        <v>5.124583333333334</v>
      </c>
      <c r="AC31" s="15"/>
      <c r="AD31" s="42">
        <f t="shared" si="6"/>
        <v>6.41</v>
      </c>
      <c r="AE31" s="41">
        <f t="shared" si="7"/>
        <v>0.006999999999999673</v>
      </c>
      <c r="AF31" s="40">
        <f t="shared" si="8"/>
        <v>3.233</v>
      </c>
      <c r="AG31" s="39">
        <f t="shared" si="9"/>
        <v>0.0040000000000000036</v>
      </c>
      <c r="AH31" s="38">
        <f t="shared" si="10"/>
        <v>-0.35362325266880273</v>
      </c>
      <c r="AJ31" s="37">
        <f t="shared" si="11"/>
        <v>20.949</v>
      </c>
      <c r="AK31" s="36">
        <f t="shared" si="12"/>
        <v>-17.712000000000003</v>
      </c>
      <c r="AM31" s="35">
        <f t="shared" si="13"/>
        <v>-109.4609924360836</v>
      </c>
      <c r="AN31" s="34">
        <f t="shared" si="14"/>
        <v>11.276125</v>
      </c>
    </row>
    <row r="32" spans="1:40" ht="12">
      <c r="A32" s="47" t="s">
        <v>111</v>
      </c>
      <c r="B32" s="46" t="s">
        <v>87</v>
      </c>
      <c r="C32" s="29">
        <v>24</v>
      </c>
      <c r="D32" s="27">
        <v>307.665</v>
      </c>
      <c r="E32" s="28">
        <v>68.4</v>
      </c>
      <c r="F32" s="28">
        <v>6.6</v>
      </c>
      <c r="G32" s="27">
        <v>277.274</v>
      </c>
      <c r="H32" s="28">
        <v>51.9</v>
      </c>
      <c r="I32" s="28">
        <v>3.6</v>
      </c>
      <c r="J32" s="31">
        <f t="shared" si="0"/>
        <v>16.500000000000007</v>
      </c>
      <c r="K32" s="45">
        <f t="shared" si="1"/>
        <v>30.391</v>
      </c>
      <c r="L32" s="27">
        <v>181.98</v>
      </c>
      <c r="M32" s="28">
        <v>68.3</v>
      </c>
      <c r="N32" s="28" t="s">
        <v>94</v>
      </c>
      <c r="O32" s="27">
        <v>149.767</v>
      </c>
      <c r="P32" s="28">
        <v>59.7</v>
      </c>
      <c r="Q32" s="28" t="s">
        <v>94</v>
      </c>
      <c r="R32" s="31">
        <f t="shared" si="2"/>
        <v>8.599999999999994</v>
      </c>
      <c r="S32" s="45">
        <f t="shared" si="3"/>
        <v>32.213</v>
      </c>
      <c r="T32" s="27">
        <v>3.387</v>
      </c>
      <c r="U32" s="27">
        <v>6.676</v>
      </c>
      <c r="V32" s="1" t="s">
        <v>17</v>
      </c>
      <c r="X32" s="44">
        <v>178.153</v>
      </c>
      <c r="Y32" s="44">
        <v>147.299</v>
      </c>
      <c r="Z32" s="16">
        <f t="shared" si="4"/>
        <v>30.854</v>
      </c>
      <c r="AA32" s="16"/>
      <c r="AB32" s="43">
        <f t="shared" si="5"/>
        <v>5.4156249999999995</v>
      </c>
      <c r="AC32" s="15"/>
      <c r="AD32" s="42">
        <f t="shared" si="6"/>
        <v>6.654</v>
      </c>
      <c r="AE32" s="41">
        <f t="shared" si="7"/>
        <v>0.02200000000000024</v>
      </c>
      <c r="AF32" s="40">
        <f t="shared" si="8"/>
        <v>3.374</v>
      </c>
      <c r="AG32" s="39">
        <f t="shared" si="9"/>
        <v>0.0129999999999999</v>
      </c>
      <c r="AH32" s="38">
        <f t="shared" si="10"/>
        <v>-0.1669828400787672</v>
      </c>
      <c r="AJ32" s="37">
        <f t="shared" si="11"/>
        <v>20.962</v>
      </c>
      <c r="AK32" s="36">
        <f t="shared" si="12"/>
        <v>-17.575</v>
      </c>
      <c r="AM32" s="35">
        <f t="shared" si="13"/>
        <v>-106.41495416086615</v>
      </c>
      <c r="AN32" s="34">
        <f t="shared" si="14"/>
        <v>11.553083333333333</v>
      </c>
    </row>
    <row r="33" spans="1:40" ht="12">
      <c r="A33" s="47" t="s">
        <v>112</v>
      </c>
      <c r="B33" s="46" t="s">
        <v>87</v>
      </c>
      <c r="C33" s="29">
        <v>24</v>
      </c>
      <c r="D33" s="27">
        <v>316.025</v>
      </c>
      <c r="E33" s="28">
        <v>69.6</v>
      </c>
      <c r="F33" s="28">
        <v>6.9</v>
      </c>
      <c r="G33" s="27">
        <v>289.303</v>
      </c>
      <c r="H33" s="28">
        <v>53.1</v>
      </c>
      <c r="I33" s="28">
        <v>3.7</v>
      </c>
      <c r="J33" s="31">
        <f t="shared" si="0"/>
        <v>16.499999999999993</v>
      </c>
      <c r="K33" s="45">
        <f t="shared" si="1"/>
        <v>26.722</v>
      </c>
      <c r="L33" s="27">
        <v>183.476</v>
      </c>
      <c r="M33" s="28">
        <v>69.4</v>
      </c>
      <c r="N33" s="28" t="s">
        <v>94</v>
      </c>
      <c r="O33" s="27">
        <v>155.398</v>
      </c>
      <c r="P33" s="28">
        <v>60.9</v>
      </c>
      <c r="Q33" s="28" t="s">
        <v>94</v>
      </c>
      <c r="R33" s="31">
        <f t="shared" si="2"/>
        <v>8.500000000000007</v>
      </c>
      <c r="S33" s="45">
        <f t="shared" si="3"/>
        <v>28.078</v>
      </c>
      <c r="T33" s="27">
        <v>3.165</v>
      </c>
      <c r="U33" s="27">
        <v>6.646</v>
      </c>
      <c r="V33" s="1" t="s">
        <v>17</v>
      </c>
      <c r="X33" s="44">
        <v>179.503</v>
      </c>
      <c r="Y33" s="44">
        <v>152.738</v>
      </c>
      <c r="Z33" s="16">
        <f t="shared" si="4"/>
        <v>26.765</v>
      </c>
      <c r="AA33" s="16"/>
      <c r="AB33" s="43">
        <f t="shared" si="5"/>
        <v>5.6902083333333335</v>
      </c>
      <c r="AC33" s="15"/>
      <c r="AD33" s="42">
        <f t="shared" si="6"/>
        <v>6.633</v>
      </c>
      <c r="AE33" s="41">
        <f t="shared" si="7"/>
        <v>0.0129999999999999</v>
      </c>
      <c r="AF33" s="40">
        <f t="shared" si="8"/>
        <v>3.156</v>
      </c>
      <c r="AG33" s="39">
        <f t="shared" si="9"/>
        <v>0.008999999999999897</v>
      </c>
      <c r="AH33" s="38">
        <f t="shared" si="10"/>
        <v>-0.014863309402252747</v>
      </c>
      <c r="AJ33" s="37">
        <f t="shared" si="11"/>
        <v>21.759</v>
      </c>
      <c r="AK33" s="36">
        <f t="shared" si="12"/>
        <v>-18.594</v>
      </c>
      <c r="AM33" s="35">
        <f t="shared" si="13"/>
        <v>-105.60519593644035</v>
      </c>
      <c r="AN33" s="34">
        <f t="shared" si="14"/>
        <v>12.054291666666666</v>
      </c>
    </row>
    <row r="34" spans="1:40" ht="12">
      <c r="A34" s="47" t="s">
        <v>113</v>
      </c>
      <c r="B34" s="46" t="s">
        <v>87</v>
      </c>
      <c r="C34" s="29">
        <v>24</v>
      </c>
      <c r="D34" s="27">
        <v>312.592</v>
      </c>
      <c r="E34" s="28">
        <v>69.4</v>
      </c>
      <c r="F34" s="28">
        <v>7.1</v>
      </c>
      <c r="G34" s="27">
        <v>285.977</v>
      </c>
      <c r="H34" s="28">
        <v>53.2</v>
      </c>
      <c r="I34" s="28">
        <v>3.7</v>
      </c>
      <c r="J34" s="31">
        <f t="shared" si="0"/>
        <v>16.200000000000003</v>
      </c>
      <c r="K34" s="45">
        <f t="shared" si="1"/>
        <v>26.615</v>
      </c>
      <c r="L34" s="27">
        <v>186.449</v>
      </c>
      <c r="M34" s="28">
        <v>69.3</v>
      </c>
      <c r="N34" s="28" t="s">
        <v>94</v>
      </c>
      <c r="O34" s="27">
        <v>158.502</v>
      </c>
      <c r="P34" s="28">
        <v>61</v>
      </c>
      <c r="Q34" s="28" t="s">
        <v>94</v>
      </c>
      <c r="R34" s="31">
        <f t="shared" si="2"/>
        <v>8.299999999999997</v>
      </c>
      <c r="S34" s="45">
        <f t="shared" si="3"/>
        <v>27.947</v>
      </c>
      <c r="T34" s="27">
        <v>3.146</v>
      </c>
      <c r="U34" s="27">
        <v>6.499</v>
      </c>
      <c r="V34" s="1" t="s">
        <v>17</v>
      </c>
      <c r="X34" s="44">
        <v>182.429</v>
      </c>
      <c r="Y34" s="44">
        <v>155.787</v>
      </c>
      <c r="Z34" s="16">
        <f t="shared" si="4"/>
        <v>26.642</v>
      </c>
      <c r="AA34" s="16"/>
      <c r="AB34" s="43">
        <f t="shared" si="5"/>
        <v>5.424583333333332</v>
      </c>
      <c r="AC34" s="15"/>
      <c r="AD34" s="42">
        <f t="shared" si="6"/>
        <v>6.48</v>
      </c>
      <c r="AE34" s="41">
        <f t="shared" si="7"/>
        <v>0.01899999999999924</v>
      </c>
      <c r="AF34" s="40">
        <f t="shared" si="8"/>
        <v>3.139</v>
      </c>
      <c r="AG34" s="39">
        <f t="shared" si="9"/>
        <v>0.007000000000000117</v>
      </c>
      <c r="AH34" s="38">
        <f t="shared" si="10"/>
        <v>-0.009441318707448859</v>
      </c>
      <c r="AJ34" s="37">
        <f t="shared" si="11"/>
        <v>22.145</v>
      </c>
      <c r="AK34" s="36">
        <f t="shared" si="12"/>
        <v>-18.999</v>
      </c>
      <c r="AM34" s="35">
        <f t="shared" si="13"/>
        <v>-108.96016113183929</v>
      </c>
      <c r="AN34" s="34">
        <f t="shared" si="14"/>
        <v>11.915708333333333</v>
      </c>
    </row>
    <row r="35" spans="1:40" ht="12.75">
      <c r="A35" s="47" t="s">
        <v>114</v>
      </c>
      <c r="B35" s="46" t="s">
        <v>87</v>
      </c>
      <c r="C35" s="29">
        <v>24</v>
      </c>
      <c r="D35" s="27">
        <v>317.623</v>
      </c>
      <c r="E35" s="28">
        <v>69.2</v>
      </c>
      <c r="F35" s="28">
        <v>7.1</v>
      </c>
      <c r="G35" s="27">
        <v>289.412</v>
      </c>
      <c r="H35" s="28">
        <v>53</v>
      </c>
      <c r="I35" s="28">
        <v>3.7</v>
      </c>
      <c r="J35" s="31">
        <f t="shared" si="0"/>
        <v>16.200000000000003</v>
      </c>
      <c r="K35" s="45">
        <f t="shared" si="1"/>
        <v>28.211</v>
      </c>
      <c r="L35" s="27">
        <v>188.231</v>
      </c>
      <c r="M35" s="28">
        <v>69.1</v>
      </c>
      <c r="N35" s="28" t="s">
        <v>94</v>
      </c>
      <c r="O35" s="27">
        <v>158.817</v>
      </c>
      <c r="P35" s="28">
        <v>60.7</v>
      </c>
      <c r="Q35" s="28" t="s">
        <v>94</v>
      </c>
      <c r="R35" s="31">
        <f t="shared" si="2"/>
        <v>8.399999999999991</v>
      </c>
      <c r="S35" s="45">
        <f t="shared" si="3"/>
        <v>29.414</v>
      </c>
      <c r="T35" s="27">
        <v>3.266</v>
      </c>
      <c r="U35" s="27">
        <v>6.641</v>
      </c>
      <c r="V35" s="1" t="s">
        <v>17</v>
      </c>
      <c r="X35" s="44">
        <v>184.186</v>
      </c>
      <c r="Y35" s="44">
        <v>156.118</v>
      </c>
      <c r="Z35" s="16">
        <f t="shared" si="4"/>
        <v>28.068</v>
      </c>
      <c r="AA35" s="16"/>
      <c r="AB35" s="43">
        <f t="shared" si="5"/>
        <v>5.553916666666666</v>
      </c>
      <c r="AC35" s="15"/>
      <c r="AD35" s="86">
        <f t="shared" si="6"/>
        <v>6.641</v>
      </c>
      <c r="AE35" s="41">
        <f t="shared" si="7"/>
        <v>0</v>
      </c>
      <c r="AF35" s="40">
        <f t="shared" si="8"/>
        <v>3.251</v>
      </c>
      <c r="AG35" s="39">
        <f t="shared" si="9"/>
        <v>0.015000000000000124</v>
      </c>
      <c r="AH35" s="38">
        <f t="shared" si="10"/>
        <v>0.04941052893452833</v>
      </c>
      <c r="AJ35" s="37">
        <f t="shared" si="11"/>
        <v>22.204</v>
      </c>
      <c r="AK35" s="36">
        <f t="shared" si="12"/>
        <v>-18.938000000000002</v>
      </c>
      <c r="AM35" s="35">
        <f t="shared" si="13"/>
        <v>-107.83692452282561</v>
      </c>
      <c r="AN35" s="34">
        <f t="shared" si="14"/>
        <v>12.058833333333332</v>
      </c>
    </row>
    <row r="36" spans="1:40" ht="12">
      <c r="A36" s="47" t="s">
        <v>115</v>
      </c>
      <c r="B36" s="46" t="s">
        <v>87</v>
      </c>
      <c r="C36" s="29">
        <v>24</v>
      </c>
      <c r="D36" s="27">
        <v>317.171</v>
      </c>
      <c r="E36" s="28">
        <v>70.1</v>
      </c>
      <c r="F36" s="28">
        <v>7.2</v>
      </c>
      <c r="G36" s="27">
        <v>290.692</v>
      </c>
      <c r="H36" s="28">
        <v>53.7</v>
      </c>
      <c r="I36" s="28">
        <v>3.6</v>
      </c>
      <c r="J36" s="31">
        <f t="shared" si="0"/>
        <v>16.39999999999999</v>
      </c>
      <c r="K36" s="45">
        <f t="shared" si="1"/>
        <v>26.479</v>
      </c>
      <c r="L36" s="27">
        <v>187.996</v>
      </c>
      <c r="M36" s="28">
        <v>69.9</v>
      </c>
      <c r="N36" s="28" t="s">
        <v>94</v>
      </c>
      <c r="O36" s="27">
        <v>160.593</v>
      </c>
      <c r="P36" s="28">
        <v>61.5</v>
      </c>
      <c r="Q36" s="28" t="s">
        <v>94</v>
      </c>
      <c r="R36" s="31">
        <f t="shared" si="2"/>
        <v>8.400000000000006</v>
      </c>
      <c r="S36" s="45">
        <f t="shared" si="3"/>
        <v>27.403</v>
      </c>
      <c r="T36" s="27">
        <v>3.156</v>
      </c>
      <c r="U36" s="27">
        <v>6.641</v>
      </c>
      <c r="V36" s="1" t="s">
        <v>17</v>
      </c>
      <c r="X36" s="44">
        <v>183.874</v>
      </c>
      <c r="Y36" s="44">
        <v>157.796</v>
      </c>
      <c r="Z36" s="16">
        <f t="shared" si="4"/>
        <v>26.078</v>
      </c>
      <c r="AA36" s="16"/>
      <c r="AB36" s="43">
        <f t="shared" si="5"/>
        <v>5.537333333333334</v>
      </c>
      <c r="AC36" s="15"/>
      <c r="AD36" s="42">
        <f t="shared" si="6"/>
        <v>6.624</v>
      </c>
      <c r="AE36" s="41">
        <f t="shared" si="7"/>
        <v>0.017000000000000348</v>
      </c>
      <c r="AF36" s="40">
        <f t="shared" si="8"/>
        <v>3.148</v>
      </c>
      <c r="AG36" s="39">
        <f t="shared" si="9"/>
        <v>0.008000000000000007</v>
      </c>
      <c r="AH36" s="38">
        <f t="shared" si="10"/>
        <v>0.1379466927194418</v>
      </c>
      <c r="AJ36" s="37">
        <f t="shared" si="11"/>
        <v>22.557</v>
      </c>
      <c r="AK36" s="36">
        <f t="shared" si="12"/>
        <v>-19.401</v>
      </c>
      <c r="AM36" s="35">
        <f t="shared" si="13"/>
        <v>-108.42782051105637</v>
      </c>
      <c r="AN36" s="34">
        <f t="shared" si="14"/>
        <v>12.112166666666667</v>
      </c>
    </row>
    <row r="37" spans="1:40" ht="12">
      <c r="A37" s="47" t="s">
        <v>116</v>
      </c>
      <c r="B37" s="46" t="s">
        <v>87</v>
      </c>
      <c r="C37" s="29">
        <v>24</v>
      </c>
      <c r="D37" s="27">
        <v>313.717</v>
      </c>
      <c r="E37" s="28">
        <v>70.2</v>
      </c>
      <c r="F37" s="28">
        <v>7.2</v>
      </c>
      <c r="G37" s="27">
        <v>287.681</v>
      </c>
      <c r="H37" s="28">
        <v>53.7</v>
      </c>
      <c r="I37" s="28">
        <v>3.6</v>
      </c>
      <c r="J37" s="31">
        <f t="shared" si="0"/>
        <v>16.5</v>
      </c>
      <c r="K37" s="45">
        <f t="shared" si="1"/>
        <v>26.036</v>
      </c>
      <c r="L37" s="27">
        <v>186.115</v>
      </c>
      <c r="M37" s="28">
        <v>70.1</v>
      </c>
      <c r="N37" s="28" t="s">
        <v>94</v>
      </c>
      <c r="O37" s="27">
        <v>159.331</v>
      </c>
      <c r="P37" s="28">
        <v>61.5</v>
      </c>
      <c r="Q37" s="28" t="s">
        <v>94</v>
      </c>
      <c r="R37" s="31">
        <f t="shared" si="2"/>
        <v>8.599999999999994</v>
      </c>
      <c r="S37" s="45">
        <f t="shared" si="3"/>
        <v>26.784</v>
      </c>
      <c r="T37" s="27">
        <v>3.134</v>
      </c>
      <c r="U37" s="27">
        <v>6.606</v>
      </c>
      <c r="V37" s="1" t="s">
        <v>17</v>
      </c>
      <c r="X37" s="44">
        <v>182.015</v>
      </c>
      <c r="Y37" s="44">
        <v>156.557</v>
      </c>
      <c r="Z37" s="16">
        <f t="shared" si="4"/>
        <v>25.458</v>
      </c>
      <c r="AA37" s="16"/>
      <c r="AB37" s="43">
        <f t="shared" si="5"/>
        <v>5.4635</v>
      </c>
      <c r="AC37" s="15"/>
      <c r="AD37" s="42">
        <f t="shared" si="6"/>
        <v>6.574</v>
      </c>
      <c r="AE37" s="41">
        <f t="shared" si="7"/>
        <v>0.03200000000000003</v>
      </c>
      <c r="AF37" s="40">
        <f t="shared" si="8"/>
        <v>3.131</v>
      </c>
      <c r="AG37" s="39">
        <f t="shared" si="9"/>
        <v>0.0030000000000001137</v>
      </c>
      <c r="AH37" s="38">
        <f t="shared" si="10"/>
        <v>0.2009169879136971</v>
      </c>
      <c r="AJ37" s="37">
        <f t="shared" si="11"/>
        <v>22.388</v>
      </c>
      <c r="AK37" s="36">
        <f t="shared" si="12"/>
        <v>-19.254</v>
      </c>
      <c r="AM37" s="35">
        <f t="shared" si="13"/>
        <v>-108.63977808753444</v>
      </c>
      <c r="AN37" s="34">
        <f t="shared" si="14"/>
        <v>11.986708333333333</v>
      </c>
    </row>
    <row r="38" spans="1:40" ht="12">
      <c r="A38" s="47" t="s">
        <v>117</v>
      </c>
      <c r="B38" s="46" t="s">
        <v>87</v>
      </c>
      <c r="C38" s="29">
        <v>24</v>
      </c>
      <c r="D38" s="27">
        <v>311.826</v>
      </c>
      <c r="E38" s="28">
        <v>69.5</v>
      </c>
      <c r="F38" s="28">
        <v>7.2</v>
      </c>
      <c r="G38" s="27">
        <v>281.422</v>
      </c>
      <c r="H38" s="28">
        <v>53</v>
      </c>
      <c r="I38" s="28">
        <v>3.6</v>
      </c>
      <c r="J38" s="31">
        <f t="shared" si="0"/>
        <v>16.5</v>
      </c>
      <c r="K38" s="45">
        <f t="shared" si="1"/>
        <v>30.404</v>
      </c>
      <c r="L38" s="27">
        <v>188.709</v>
      </c>
      <c r="M38" s="28">
        <v>69.3</v>
      </c>
      <c r="N38" s="28" t="s">
        <v>94</v>
      </c>
      <c r="O38" s="27">
        <v>157.795</v>
      </c>
      <c r="P38" s="28">
        <v>60.8</v>
      </c>
      <c r="Q38" s="28" t="s">
        <v>94</v>
      </c>
      <c r="R38" s="31">
        <f t="shared" si="2"/>
        <v>8.5</v>
      </c>
      <c r="S38" s="45">
        <f t="shared" si="3"/>
        <v>30.914</v>
      </c>
      <c r="T38" s="27">
        <v>3.38</v>
      </c>
      <c r="U38" s="27">
        <v>6.775</v>
      </c>
      <c r="V38" s="1" t="s">
        <v>17</v>
      </c>
      <c r="X38" s="44">
        <v>184.632</v>
      </c>
      <c r="Y38" s="44">
        <v>155.104</v>
      </c>
      <c r="Z38" s="16">
        <f t="shared" si="4"/>
        <v>29.528</v>
      </c>
      <c r="AA38" s="16"/>
      <c r="AB38" s="43">
        <f t="shared" si="5"/>
        <v>5.26325</v>
      </c>
      <c r="AC38" s="15"/>
      <c r="AD38" s="42">
        <f t="shared" si="6"/>
        <v>6.757</v>
      </c>
      <c r="AE38" s="41">
        <f t="shared" si="7"/>
        <v>0.018000000000000682</v>
      </c>
      <c r="AF38" s="40">
        <f t="shared" si="8"/>
        <v>3.365</v>
      </c>
      <c r="AG38" s="39">
        <f t="shared" si="9"/>
        <v>0.01499999999999968</v>
      </c>
      <c r="AH38" s="38">
        <f t="shared" si="10"/>
        <v>0.3112763039136959</v>
      </c>
      <c r="AJ38" s="37">
        <f t="shared" si="11"/>
        <v>22.225</v>
      </c>
      <c r="AK38" s="36">
        <f t="shared" si="12"/>
        <v>-18.845000000000002</v>
      </c>
      <c r="AM38" s="35">
        <f t="shared" si="13"/>
        <v>-109.91749045916808</v>
      </c>
      <c r="AN38" s="34">
        <f t="shared" si="14"/>
        <v>11.725916666666668</v>
      </c>
    </row>
    <row r="39" spans="1:40" ht="12">
      <c r="A39" s="47" t="s">
        <v>118</v>
      </c>
      <c r="B39" s="46" t="s">
        <v>87</v>
      </c>
      <c r="C39" s="29">
        <v>24</v>
      </c>
      <c r="D39" s="27">
        <v>307.083</v>
      </c>
      <c r="E39" s="28">
        <v>67.9</v>
      </c>
      <c r="F39" s="28">
        <v>6.3</v>
      </c>
      <c r="G39" s="27">
        <v>274.609</v>
      </c>
      <c r="H39" s="28">
        <v>51.4</v>
      </c>
      <c r="I39" s="28">
        <v>3.7</v>
      </c>
      <c r="J39" s="31">
        <f t="shared" si="0"/>
        <v>16.500000000000007</v>
      </c>
      <c r="K39" s="45">
        <f t="shared" si="1"/>
        <v>32.474</v>
      </c>
      <c r="L39" s="27">
        <v>174.956</v>
      </c>
      <c r="M39" s="28">
        <v>67.8</v>
      </c>
      <c r="N39" s="28" t="s">
        <v>94</v>
      </c>
      <c r="O39" s="27">
        <v>142.342</v>
      </c>
      <c r="P39" s="28">
        <v>59</v>
      </c>
      <c r="Q39" s="28" t="s">
        <v>94</v>
      </c>
      <c r="R39" s="31">
        <f t="shared" si="2"/>
        <v>8.799999999999997</v>
      </c>
      <c r="S39" s="45">
        <f t="shared" si="3"/>
        <v>32.614</v>
      </c>
      <c r="T39" s="27">
        <v>3.361</v>
      </c>
      <c r="U39" s="27">
        <v>6.748</v>
      </c>
      <c r="V39" s="1" t="s">
        <v>17</v>
      </c>
      <c r="X39" s="44">
        <v>171.33</v>
      </c>
      <c r="Y39" s="44">
        <v>140.048</v>
      </c>
      <c r="Z39" s="16">
        <f t="shared" si="4"/>
        <v>31.282</v>
      </c>
      <c r="AA39" s="16"/>
      <c r="AB39" s="43">
        <f t="shared" si="5"/>
        <v>5.606708333333333</v>
      </c>
      <c r="AC39" s="15"/>
      <c r="AD39" s="42">
        <f t="shared" si="6"/>
        <v>6.736</v>
      </c>
      <c r="AE39" s="41">
        <f t="shared" si="7"/>
        <v>0.012000000000000455</v>
      </c>
      <c r="AF39" s="40">
        <f t="shared" si="8"/>
        <v>3.353</v>
      </c>
      <c r="AG39" s="39">
        <f t="shared" si="9"/>
        <v>0.008000000000000007</v>
      </c>
      <c r="AH39" s="38">
        <f t="shared" si="10"/>
        <v>0.43407171651329585</v>
      </c>
      <c r="AJ39" s="37">
        <f t="shared" si="11"/>
        <v>19.879</v>
      </c>
      <c r="AK39" s="36">
        <f t="shared" si="12"/>
        <v>-16.518</v>
      </c>
      <c r="AM39" s="35">
        <f t="shared" si="13"/>
        <v>-101.56404196512132</v>
      </c>
      <c r="AN39" s="34">
        <f t="shared" si="14"/>
        <v>11.442041666666666</v>
      </c>
    </row>
    <row r="40" spans="1:43" ht="12">
      <c r="A40" s="47" t="s">
        <v>119</v>
      </c>
      <c r="B40" s="46" t="s">
        <v>87</v>
      </c>
      <c r="C40" s="29">
        <v>24</v>
      </c>
      <c r="D40" s="27">
        <v>323.209</v>
      </c>
      <c r="E40" s="28">
        <v>68.9</v>
      </c>
      <c r="F40" s="28">
        <v>5.9</v>
      </c>
      <c r="G40" s="27">
        <v>295.876</v>
      </c>
      <c r="H40" s="28">
        <v>52.3</v>
      </c>
      <c r="I40" s="28">
        <v>3.7</v>
      </c>
      <c r="J40" s="31">
        <f t="shared" si="0"/>
        <v>16.60000000000001</v>
      </c>
      <c r="K40" s="45">
        <f t="shared" si="1"/>
        <v>27.333</v>
      </c>
      <c r="L40" s="27">
        <v>167.739</v>
      </c>
      <c r="M40" s="28">
        <v>68.8</v>
      </c>
      <c r="N40" s="28" t="s">
        <v>94</v>
      </c>
      <c r="O40" s="27">
        <v>140.075</v>
      </c>
      <c r="P40" s="28">
        <v>59.5</v>
      </c>
      <c r="Q40" s="28" t="s">
        <v>94</v>
      </c>
      <c r="R40" s="31">
        <f aca="true" t="shared" si="15" ref="R40:R46">M40-P40</f>
        <v>9.299999999999997</v>
      </c>
      <c r="S40" s="45">
        <f aca="true" t="shared" si="16" ref="S40:S46">ROUND(L40-O40,3)</f>
        <v>27.664</v>
      </c>
      <c r="T40" s="27">
        <v>3.095</v>
      </c>
      <c r="U40" s="27">
        <v>6.815</v>
      </c>
      <c r="V40" s="1" t="s">
        <v>17</v>
      </c>
      <c r="X40" s="44">
        <v>164.169</v>
      </c>
      <c r="Y40" s="44">
        <v>137.778</v>
      </c>
      <c r="Z40" s="16">
        <f t="shared" si="4"/>
        <v>26.391</v>
      </c>
      <c r="AA40" s="16"/>
      <c r="AB40" s="43">
        <f t="shared" si="5"/>
        <v>6.587416666666666</v>
      </c>
      <c r="AC40" s="15"/>
      <c r="AD40" s="42">
        <f t="shared" si="6"/>
        <v>6.795</v>
      </c>
      <c r="AE40" s="41">
        <f t="shared" si="7"/>
        <v>0.020000000000000462</v>
      </c>
      <c r="AF40" s="40">
        <f t="shared" si="8"/>
        <v>3.097</v>
      </c>
      <c r="AG40" s="39">
        <f t="shared" si="9"/>
        <v>-0.0019999999999997797</v>
      </c>
      <c r="AH40" s="38">
        <f t="shared" si="10"/>
        <v>0.31837661723154304</v>
      </c>
      <c r="AJ40" s="37">
        <f t="shared" si="11"/>
        <v>19.493</v>
      </c>
      <c r="AK40" s="36">
        <f t="shared" si="12"/>
        <v>-16.398</v>
      </c>
      <c r="AM40" s="35">
        <f t="shared" si="13"/>
        <v>-92.81388149089486</v>
      </c>
      <c r="AN40" s="34">
        <f t="shared" si="14"/>
        <v>12.328166666666666</v>
      </c>
      <c r="AO40" s="48"/>
      <c r="AP40" s="48"/>
      <c r="AQ40" s="48"/>
    </row>
    <row r="41" spans="1:43" ht="12">
      <c r="A41" s="47" t="s">
        <v>120</v>
      </c>
      <c r="B41" s="46" t="s">
        <v>87</v>
      </c>
      <c r="C41" s="29">
        <v>24</v>
      </c>
      <c r="D41" s="27">
        <v>312.197</v>
      </c>
      <c r="E41" s="28">
        <v>69.9</v>
      </c>
      <c r="F41" s="28">
        <v>6</v>
      </c>
      <c r="G41" s="27">
        <v>284.286</v>
      </c>
      <c r="H41" s="28">
        <v>52.8</v>
      </c>
      <c r="I41" s="28">
        <v>3.7</v>
      </c>
      <c r="J41" s="31">
        <f t="shared" si="0"/>
        <v>17.10000000000001</v>
      </c>
      <c r="K41" s="45">
        <f t="shared" si="1"/>
        <v>27.911</v>
      </c>
      <c r="L41" s="27">
        <v>171.251</v>
      </c>
      <c r="M41" s="28">
        <v>69.7</v>
      </c>
      <c r="N41" s="28" t="s">
        <v>94</v>
      </c>
      <c r="O41" s="27">
        <v>142.904</v>
      </c>
      <c r="P41" s="28">
        <v>60.5</v>
      </c>
      <c r="Q41" s="28" t="s">
        <v>94</v>
      </c>
      <c r="R41" s="31">
        <f t="shared" si="15"/>
        <v>9.200000000000003</v>
      </c>
      <c r="S41" s="45">
        <f t="shared" si="16"/>
        <v>28.347</v>
      </c>
      <c r="T41" s="27">
        <v>3.192</v>
      </c>
      <c r="U41" s="27">
        <v>6.818</v>
      </c>
      <c r="V41" s="1" t="s">
        <v>17</v>
      </c>
      <c r="X41" s="44">
        <v>167.516</v>
      </c>
      <c r="Y41" s="44">
        <v>140.494</v>
      </c>
      <c r="Z41" s="16">
        <f t="shared" si="4"/>
        <v>27.022</v>
      </c>
      <c r="AA41" s="16"/>
      <c r="AB41" s="43">
        <f t="shared" si="5"/>
        <v>5.991333333333333</v>
      </c>
      <c r="AC41" s="15"/>
      <c r="AD41" s="42">
        <f t="shared" si="6"/>
        <v>6.812</v>
      </c>
      <c r="AE41" s="41">
        <f t="shared" si="7"/>
        <v>0.005999999999999339</v>
      </c>
      <c r="AF41" s="40">
        <f t="shared" si="8"/>
        <v>3.176</v>
      </c>
      <c r="AG41" s="39">
        <f t="shared" si="9"/>
        <v>0.016000000000000014</v>
      </c>
      <c r="AH41" s="38">
        <f t="shared" si="10"/>
        <v>0.31271325355452007</v>
      </c>
      <c r="AJ41" s="37">
        <f t="shared" si="11"/>
        <v>20.176</v>
      </c>
      <c r="AK41" s="36">
        <f t="shared" si="12"/>
        <v>-16.983999999999998</v>
      </c>
      <c r="AM41" s="35">
        <f t="shared" si="13"/>
        <v>-98.5271874098619</v>
      </c>
      <c r="AN41" s="34">
        <f t="shared" si="14"/>
        <v>11.84525</v>
      </c>
      <c r="AO41" s="48"/>
      <c r="AP41" s="48"/>
      <c r="AQ41" s="48"/>
    </row>
    <row r="42" spans="1:43" ht="12">
      <c r="A42" s="47" t="s">
        <v>121</v>
      </c>
      <c r="B42" s="46" t="s">
        <v>87</v>
      </c>
      <c r="C42" s="29">
        <v>24</v>
      </c>
      <c r="D42" s="27">
        <v>307.394</v>
      </c>
      <c r="E42" s="28">
        <v>69</v>
      </c>
      <c r="F42" s="28">
        <v>6</v>
      </c>
      <c r="G42" s="27">
        <v>280.094</v>
      </c>
      <c r="H42" s="28">
        <v>52.4</v>
      </c>
      <c r="I42" s="28">
        <v>3.7</v>
      </c>
      <c r="J42" s="31">
        <f>E42-H42</f>
        <v>16.6</v>
      </c>
      <c r="K42" s="45">
        <f>ROUND(D42-G42,3)</f>
        <v>27.3</v>
      </c>
      <c r="L42" s="27">
        <v>170.927</v>
      </c>
      <c r="M42" s="28">
        <v>68.9</v>
      </c>
      <c r="N42" s="28">
        <v>0</v>
      </c>
      <c r="O42" s="27">
        <v>143.123</v>
      </c>
      <c r="P42" s="28">
        <v>59.8</v>
      </c>
      <c r="Q42" s="28">
        <v>0</v>
      </c>
      <c r="R42" s="31">
        <f t="shared" si="15"/>
        <v>9.100000000000009</v>
      </c>
      <c r="S42" s="45">
        <f t="shared" si="16"/>
        <v>27.804</v>
      </c>
      <c r="T42" s="27">
        <v>3.107</v>
      </c>
      <c r="U42" s="27">
        <v>6.563</v>
      </c>
      <c r="V42" s="1" t="s">
        <v>17</v>
      </c>
      <c r="X42" s="44">
        <v>167.279</v>
      </c>
      <c r="Y42" s="44">
        <v>140.755</v>
      </c>
      <c r="Z42" s="16">
        <f t="shared" si="4"/>
        <v>26.524</v>
      </c>
      <c r="AA42" s="16"/>
      <c r="AB42" s="43">
        <f t="shared" si="5"/>
        <v>5.805791666666667</v>
      </c>
      <c r="AC42" s="15"/>
      <c r="AD42" s="42">
        <f t="shared" si="6"/>
        <v>6.533</v>
      </c>
      <c r="AE42" s="41">
        <f t="shared" si="7"/>
        <v>0.02999999999999936</v>
      </c>
      <c r="AF42" s="40">
        <f t="shared" si="8"/>
        <v>3.108</v>
      </c>
      <c r="AG42" s="39">
        <f t="shared" si="9"/>
        <v>-0.0009999999999998899</v>
      </c>
      <c r="AH42" s="38">
        <f t="shared" si="10"/>
        <v>0.2770498475511792</v>
      </c>
      <c r="AJ42" s="37">
        <f t="shared" si="11"/>
        <v>19.943</v>
      </c>
      <c r="AK42" s="36">
        <f t="shared" si="12"/>
        <v>-16.836000000000002</v>
      </c>
      <c r="AM42" s="35">
        <f t="shared" si="13"/>
        <v>-100.22849471962982</v>
      </c>
      <c r="AN42" s="34">
        <f t="shared" si="14"/>
        <v>11.670583333333333</v>
      </c>
      <c r="AO42" s="48"/>
      <c r="AP42" s="48"/>
      <c r="AQ42" s="48"/>
    </row>
    <row r="43" spans="1:43" ht="12">
      <c r="A43" s="47" t="s">
        <v>122</v>
      </c>
      <c r="B43" s="46" t="s">
        <v>87</v>
      </c>
      <c r="C43" s="29">
        <v>24</v>
      </c>
      <c r="D43" s="27">
        <v>317.956</v>
      </c>
      <c r="E43" s="28">
        <v>68.7</v>
      </c>
      <c r="F43" s="28">
        <v>5.9</v>
      </c>
      <c r="G43" s="27">
        <v>286.336</v>
      </c>
      <c r="H43" s="28">
        <v>52</v>
      </c>
      <c r="I43" s="28">
        <v>3.7</v>
      </c>
      <c r="J43" s="31">
        <f>E43-H43</f>
        <v>16.700000000000003</v>
      </c>
      <c r="K43" s="45">
        <f>ROUND(D43-G43,3)</f>
        <v>31.62</v>
      </c>
      <c r="L43" s="27">
        <v>171.378</v>
      </c>
      <c r="M43" s="28">
        <v>68.6</v>
      </c>
      <c r="N43" s="28">
        <v>0</v>
      </c>
      <c r="O43" s="27">
        <v>139.495</v>
      </c>
      <c r="P43" s="28">
        <v>59.3</v>
      </c>
      <c r="Q43" s="28">
        <v>0</v>
      </c>
      <c r="R43" s="31">
        <f t="shared" si="15"/>
        <v>9.299999999999997</v>
      </c>
      <c r="S43" s="45">
        <f t="shared" si="16"/>
        <v>31.883</v>
      </c>
      <c r="T43" s="27">
        <v>3.376</v>
      </c>
      <c r="U43" s="27">
        <v>6.979</v>
      </c>
      <c r="V43" s="1" t="s">
        <v>17</v>
      </c>
      <c r="X43" s="44">
        <v>167.744</v>
      </c>
      <c r="Y43" s="44">
        <v>137.222</v>
      </c>
      <c r="Z43" s="16">
        <f t="shared" si="4"/>
        <v>30.522</v>
      </c>
      <c r="AA43" s="16"/>
      <c r="AB43" s="43">
        <f t="shared" si="5"/>
        <v>6.2130833333333335</v>
      </c>
      <c r="AC43" s="15"/>
      <c r="AD43" s="42">
        <f t="shared" si="6"/>
        <v>6.954</v>
      </c>
      <c r="AE43" s="41">
        <f t="shared" si="7"/>
        <v>0.025000000000000355</v>
      </c>
      <c r="AF43" s="40">
        <f t="shared" si="8"/>
        <v>3.37</v>
      </c>
      <c r="AG43" s="39">
        <f t="shared" si="9"/>
        <v>0.005999999999999783</v>
      </c>
      <c r="AH43" s="38">
        <f t="shared" si="10"/>
        <v>0.3834655789003138</v>
      </c>
      <c r="AJ43" s="37">
        <f t="shared" si="11"/>
        <v>19.645</v>
      </c>
      <c r="AK43" s="36">
        <f t="shared" si="12"/>
        <v>-16.269</v>
      </c>
      <c r="AM43" s="35">
        <f t="shared" si="13"/>
        <v>-95.46337170317389</v>
      </c>
      <c r="AN43" s="34">
        <f t="shared" si="14"/>
        <v>11.930666666666667</v>
      </c>
      <c r="AO43" s="48"/>
      <c r="AP43" s="48"/>
      <c r="AQ43" s="48"/>
    </row>
    <row r="44" spans="1:43" ht="12">
      <c r="A44" s="47" t="s">
        <v>123</v>
      </c>
      <c r="B44" s="46" t="s">
        <v>87</v>
      </c>
      <c r="C44" s="29">
        <v>24</v>
      </c>
      <c r="D44" s="27">
        <v>309.72</v>
      </c>
      <c r="E44" s="28">
        <v>70.2</v>
      </c>
      <c r="F44" s="28">
        <v>5.9</v>
      </c>
      <c r="G44" s="27">
        <v>282.855</v>
      </c>
      <c r="H44" s="28">
        <v>52.6</v>
      </c>
      <c r="I44" s="28">
        <v>3.7</v>
      </c>
      <c r="J44" s="31">
        <f>E44-H44</f>
        <v>17.6</v>
      </c>
      <c r="K44" s="45">
        <f>ROUND(D44-G44,3)</f>
        <v>26.865</v>
      </c>
      <c r="L44" s="27">
        <v>166.244</v>
      </c>
      <c r="M44" s="28">
        <v>70</v>
      </c>
      <c r="N44" s="28">
        <v>0</v>
      </c>
      <c r="O44" s="27">
        <v>139.097</v>
      </c>
      <c r="P44" s="28">
        <v>60.4</v>
      </c>
      <c r="Q44" s="28">
        <v>0</v>
      </c>
      <c r="R44" s="31">
        <f t="shared" si="15"/>
        <v>9.600000000000001</v>
      </c>
      <c r="S44" s="45">
        <f t="shared" si="16"/>
        <v>27.147</v>
      </c>
      <c r="T44" s="27">
        <v>3.128</v>
      </c>
      <c r="U44" s="27">
        <v>6.86</v>
      </c>
      <c r="V44" s="1" t="s">
        <v>17</v>
      </c>
      <c r="X44" s="44">
        <v>162.592</v>
      </c>
      <c r="Y44" s="44">
        <v>136.757</v>
      </c>
      <c r="Z44" s="16">
        <f t="shared" si="4"/>
        <v>25.835</v>
      </c>
      <c r="AA44" s="16"/>
      <c r="AB44" s="43">
        <f t="shared" si="5"/>
        <v>6.087416666666667</v>
      </c>
      <c r="AC44" s="15"/>
      <c r="AD44" s="42">
        <f t="shared" si="6"/>
        <v>6.864</v>
      </c>
      <c r="AE44" s="41">
        <f t="shared" si="7"/>
        <v>-0.0039999999999995595</v>
      </c>
      <c r="AF44" s="40">
        <f t="shared" si="8"/>
        <v>3.121</v>
      </c>
      <c r="AG44" s="39">
        <f t="shared" si="9"/>
        <v>0.007000000000000117</v>
      </c>
      <c r="AH44" s="38">
        <f t="shared" si="10"/>
        <v>0.3641441728093891</v>
      </c>
      <c r="AJ44" s="37">
        <f t="shared" si="11"/>
        <v>19.642</v>
      </c>
      <c r="AK44" s="36">
        <f t="shared" si="12"/>
        <v>-16.514</v>
      </c>
      <c r="AM44" s="35">
        <f t="shared" si="13"/>
        <v>-96.33345707164449</v>
      </c>
      <c r="AN44" s="34">
        <f t="shared" si="14"/>
        <v>11.785625000000001</v>
      </c>
      <c r="AO44" s="48"/>
      <c r="AP44" s="48"/>
      <c r="AQ44" s="48"/>
    </row>
    <row r="45" spans="1:43" ht="12">
      <c r="A45" s="47" t="s">
        <v>124</v>
      </c>
      <c r="B45" s="46" t="s">
        <v>87</v>
      </c>
      <c r="C45" s="29">
        <v>24</v>
      </c>
      <c r="D45" s="27">
        <v>324.13</v>
      </c>
      <c r="E45" s="28">
        <v>70.1</v>
      </c>
      <c r="F45" s="28">
        <v>5.8</v>
      </c>
      <c r="G45" s="27">
        <v>293.747</v>
      </c>
      <c r="H45" s="28">
        <v>52.5</v>
      </c>
      <c r="I45" s="28">
        <v>3.8</v>
      </c>
      <c r="J45" s="31">
        <f>E45-H45</f>
        <v>17.599999999999994</v>
      </c>
      <c r="K45" s="45">
        <f>ROUND(D45-G45,3)</f>
        <v>30.383</v>
      </c>
      <c r="L45" s="27">
        <v>165.673</v>
      </c>
      <c r="M45" s="28">
        <v>69.9</v>
      </c>
      <c r="N45" s="28">
        <v>0</v>
      </c>
      <c r="O45" s="27">
        <v>135.123</v>
      </c>
      <c r="P45" s="28">
        <v>60</v>
      </c>
      <c r="Q45" s="28">
        <v>0</v>
      </c>
      <c r="R45" s="31">
        <f t="shared" si="15"/>
        <v>9.900000000000006</v>
      </c>
      <c r="S45" s="45">
        <f t="shared" si="16"/>
        <v>30.55</v>
      </c>
      <c r="T45" s="27">
        <v>3.359</v>
      </c>
      <c r="U45" s="27">
        <v>7.297</v>
      </c>
      <c r="V45" s="1" t="s">
        <v>17</v>
      </c>
      <c r="X45" s="44">
        <v>162.043</v>
      </c>
      <c r="Y45" s="44">
        <v>132.876</v>
      </c>
      <c r="Z45" s="16">
        <f t="shared" si="4"/>
        <v>29.167</v>
      </c>
      <c r="AA45" s="16"/>
      <c r="AB45" s="43">
        <f t="shared" si="5"/>
        <v>6.702958333333334</v>
      </c>
      <c r="AC45" s="15"/>
      <c r="AD45" s="42">
        <f t="shared" si="6"/>
        <v>7.3</v>
      </c>
      <c r="AE45" s="41">
        <f t="shared" si="7"/>
        <v>-0.0030000000000001137</v>
      </c>
      <c r="AF45" s="40">
        <f t="shared" si="8"/>
        <v>3.354</v>
      </c>
      <c r="AG45" s="39">
        <f t="shared" si="9"/>
        <v>0.004999999999999893</v>
      </c>
      <c r="AH45" s="38">
        <f t="shared" si="10"/>
        <v>0.4139616745022068</v>
      </c>
      <c r="AJ45" s="37">
        <f t="shared" si="11"/>
        <v>19.299</v>
      </c>
      <c r="AK45" s="36">
        <f t="shared" si="12"/>
        <v>-15.94</v>
      </c>
      <c r="AM45" s="35">
        <f t="shared" si="13"/>
        <v>-90.05572822871382</v>
      </c>
      <c r="AN45" s="34">
        <f t="shared" si="14"/>
        <v>12.239458333333333</v>
      </c>
      <c r="AO45" s="48"/>
      <c r="AP45" s="48"/>
      <c r="AQ45" s="48"/>
    </row>
    <row r="46" spans="1:40" ht="12">
      <c r="A46" s="47" t="s">
        <v>125</v>
      </c>
      <c r="B46" s="46" t="s">
        <v>87</v>
      </c>
      <c r="C46" s="29">
        <v>24</v>
      </c>
      <c r="D46" s="27">
        <v>323.175</v>
      </c>
      <c r="E46" s="28">
        <v>69.4</v>
      </c>
      <c r="F46" s="28">
        <v>5.7</v>
      </c>
      <c r="G46" s="27">
        <v>291.063</v>
      </c>
      <c r="H46" s="28">
        <v>51.8</v>
      </c>
      <c r="I46" s="28">
        <v>3.9</v>
      </c>
      <c r="J46" s="31">
        <f>E46-H46</f>
        <v>17.60000000000001</v>
      </c>
      <c r="K46" s="45">
        <f>ROUND(D46-G46,3)</f>
        <v>32.112</v>
      </c>
      <c r="L46" s="27">
        <v>164.349</v>
      </c>
      <c r="M46" s="28">
        <v>69.3</v>
      </c>
      <c r="N46" s="28">
        <v>0</v>
      </c>
      <c r="O46" s="27">
        <v>131.974</v>
      </c>
      <c r="P46" s="28">
        <v>59.3</v>
      </c>
      <c r="Q46" s="28">
        <v>0</v>
      </c>
      <c r="R46" s="31">
        <f t="shared" si="15"/>
        <v>10</v>
      </c>
      <c r="S46" s="45">
        <f t="shared" si="16"/>
        <v>32.375</v>
      </c>
      <c r="T46" s="27">
        <v>3.446</v>
      </c>
      <c r="U46" s="27">
        <v>7.364</v>
      </c>
      <c r="V46" s="1" t="s">
        <v>17</v>
      </c>
      <c r="X46" s="44">
        <v>160.807</v>
      </c>
      <c r="Y46" s="44">
        <v>129.827</v>
      </c>
      <c r="Z46" s="16">
        <f t="shared" si="4"/>
        <v>30.98</v>
      </c>
      <c r="AA46" s="16"/>
      <c r="AB46" s="43">
        <f t="shared" si="5"/>
        <v>6.718166666666666</v>
      </c>
      <c r="AC46" s="15"/>
      <c r="AD46" s="42">
        <f t="shared" si="6"/>
        <v>7.351</v>
      </c>
      <c r="AE46" s="41">
        <f t="shared" si="7"/>
        <v>0.0129999999999999</v>
      </c>
      <c r="AF46" s="40">
        <f t="shared" si="8"/>
        <v>3.445</v>
      </c>
      <c r="AG46" s="39">
        <f t="shared" si="9"/>
        <v>0.001000000000000334</v>
      </c>
      <c r="AH46" s="38">
        <f t="shared" si="10"/>
        <v>0.38891923741595513</v>
      </c>
      <c r="AJ46" s="37">
        <f t="shared" si="11"/>
        <v>18.843</v>
      </c>
      <c r="AK46" s="36">
        <f t="shared" si="12"/>
        <v>-15.397</v>
      </c>
      <c r="AM46" s="35">
        <f t="shared" si="13"/>
        <v>-88.81994619721503</v>
      </c>
      <c r="AN46" s="34">
        <f t="shared" si="14"/>
        <v>12.127625</v>
      </c>
    </row>
    <row r="47" spans="1:27" ht="12">
      <c r="A47" s="29" t="s">
        <v>16</v>
      </c>
      <c r="B47" s="29"/>
      <c r="C47" s="29"/>
      <c r="D47" s="27">
        <f>ROUND(AVERAGE(D17:D46),3)</f>
        <v>283.738</v>
      </c>
      <c r="E47" s="28">
        <f>ROUND(AVERAGE(E17:E46),1)</f>
        <v>69.4</v>
      </c>
      <c r="F47" s="33">
        <f>IF(SUM(F17:F46)=0,0,ROUND(AVERAGE(F17:F46),1))</f>
        <v>6.1</v>
      </c>
      <c r="G47" s="27">
        <f>ROUND(AVERAGE(G17:G46),3)</f>
        <v>257.295</v>
      </c>
      <c r="H47" s="28">
        <f>ROUND(AVERAGE(H17:H46),1)</f>
        <v>51.4</v>
      </c>
      <c r="I47" s="33">
        <f>IF(SUM(I17:I46)=0,0,ROUND(AVERAGE(I17:I46),1))</f>
        <v>3.9</v>
      </c>
      <c r="J47" s="31">
        <f>ROUND(AVERAGE(J17:J46),1)</f>
        <v>18</v>
      </c>
      <c r="K47" s="27">
        <f>ROUND(AVERAGE(K17:K46),3)</f>
        <v>26.443</v>
      </c>
      <c r="L47" s="27">
        <f>ROUND(AVERAGE(L17:L46),3)</f>
        <v>161.132</v>
      </c>
      <c r="M47" s="28">
        <f>ROUND(AVERAGE(M17:M46),1)</f>
        <v>69.2</v>
      </c>
      <c r="N47" s="32">
        <f>IF(SUM(N17:N46)=0,0,ROUND(AVERAGE(N17:N46),1))</f>
        <v>0</v>
      </c>
      <c r="O47" s="27">
        <f>ROUND(AVERAGE(O17:O46),3)</f>
        <v>133.013</v>
      </c>
      <c r="P47" s="28">
        <f>ROUND(AVERAGE(P17:P46),1)</f>
        <v>59.4</v>
      </c>
      <c r="Q47" s="32">
        <f>IF(SUM(Q17:Q46)=0,0,ROUND(AVERAGE(Q17:Q46),1))</f>
        <v>0</v>
      </c>
      <c r="R47" s="31">
        <f>ROUND(AVERAGE(R17:R46),1)</f>
        <v>9.8</v>
      </c>
      <c r="S47" s="27">
        <f>ROUND(AVERAGE(S17:S46),3)</f>
        <v>28.119</v>
      </c>
      <c r="T47" s="27"/>
      <c r="U47" s="27"/>
      <c r="X47" s="30"/>
      <c r="Y47" s="30"/>
      <c r="Z47" s="30"/>
      <c r="AA47" s="30"/>
    </row>
    <row r="48" spans="1:29" ht="12">
      <c r="A48" s="29" t="s">
        <v>15</v>
      </c>
      <c r="B48" s="29"/>
      <c r="C48" s="29">
        <f>SUM(C17:C46)</f>
        <v>720</v>
      </c>
      <c r="D48" s="27">
        <f>SUM(D17:D46)</f>
        <v>8512.137999999999</v>
      </c>
      <c r="E48" s="28"/>
      <c r="F48" s="28"/>
      <c r="G48" s="27">
        <f>SUM(G17:G46)</f>
        <v>7718.8550000000005</v>
      </c>
      <c r="H48" s="28"/>
      <c r="I48" s="28"/>
      <c r="J48" s="28"/>
      <c r="K48" s="27">
        <f>SUM(K17:K46)</f>
        <v>793.2830000000001</v>
      </c>
      <c r="L48" s="27">
        <f>SUM(L17:L46)</f>
        <v>4833.967</v>
      </c>
      <c r="M48" s="28"/>
      <c r="N48" s="28"/>
      <c r="O48" s="27">
        <f>SUM(O17:O46)</f>
        <v>3990.398</v>
      </c>
      <c r="P48" s="28"/>
      <c r="Q48" s="28"/>
      <c r="R48" s="28"/>
      <c r="S48" s="87">
        <f>SUM(S17:S46)</f>
        <v>843.5690000000001</v>
      </c>
      <c r="T48" s="27">
        <f>SUM(T17:T46)</f>
        <v>93.743</v>
      </c>
      <c r="U48" s="27">
        <f>SUM(U17:U46)</f>
        <v>192.63700000000003</v>
      </c>
      <c r="X48" s="16">
        <f>SUM(X17:X46)</f>
        <v>4729.881999999999</v>
      </c>
      <c r="Y48" s="16">
        <f>SUM(Y17:Y46)</f>
        <v>3924.8860000000004</v>
      </c>
      <c r="Z48" s="16">
        <f>SUM(Z17:Z46)</f>
        <v>804.9960000000001</v>
      </c>
      <c r="AA48" s="16"/>
      <c r="AC48" s="15"/>
    </row>
    <row r="49" spans="24:30" ht="12">
      <c r="X49" s="16"/>
      <c r="Y49" s="16"/>
      <c r="Z49" s="16"/>
      <c r="AA49" s="16"/>
      <c r="AC49" s="15"/>
      <c r="AD49" s="25">
        <f>31-COUNTIF(A17:A46,"")</f>
        <v>31</v>
      </c>
    </row>
    <row r="50" spans="1:30" ht="1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2851.433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2589.759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261.674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1514.007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1249.446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264.561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29.19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62.609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1481.336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1228.769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252.567</v>
      </c>
      <c r="AA50" s="16"/>
      <c r="AC50" s="15"/>
      <c r="AD50" s="25">
        <f>COUNT(C17:C46)</f>
        <v>30</v>
      </c>
    </row>
    <row r="51" spans="1:39" ht="12">
      <c r="A51" s="1" t="s">
        <v>13</v>
      </c>
      <c r="D51" s="23">
        <v>-1243.19</v>
      </c>
      <c r="E51" s="17"/>
      <c r="F51" s="17"/>
      <c r="G51" s="23">
        <v>-1043.161</v>
      </c>
      <c r="H51" s="17"/>
      <c r="I51" s="17"/>
      <c r="J51" s="17"/>
      <c r="K51" s="23">
        <v>-200.027</v>
      </c>
      <c r="L51" s="23">
        <v>-1175.445</v>
      </c>
      <c r="M51" s="24"/>
      <c r="N51" s="24"/>
      <c r="O51" s="23">
        <v>-970.781</v>
      </c>
      <c r="P51" s="17"/>
      <c r="Q51" s="17"/>
      <c r="R51" s="17"/>
      <c r="S51" s="23">
        <v>-204.664</v>
      </c>
      <c r="T51" s="23">
        <v>-24.813</v>
      </c>
      <c r="U51" s="23">
        <v>-27.736</v>
      </c>
      <c r="V51" s="1" t="s">
        <v>12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ht="12">
      <c r="A52" s="1" t="s">
        <v>11</v>
      </c>
      <c r="D52" s="17">
        <f>D48+D50+D51</f>
        <v>10120.381</v>
      </c>
      <c r="E52" s="17"/>
      <c r="F52" s="17"/>
      <c r="G52" s="17">
        <f>G48+G50+G51</f>
        <v>9265.453000000001</v>
      </c>
      <c r="H52" s="17"/>
      <c r="I52" s="17"/>
      <c r="J52" s="17"/>
      <c r="K52" s="17">
        <f>K48+K50+K51</f>
        <v>854.9300000000001</v>
      </c>
      <c r="L52" s="17">
        <f>L48+L50+L51</f>
        <v>5172.529</v>
      </c>
      <c r="M52" s="17"/>
      <c r="N52" s="17"/>
      <c r="O52" s="17">
        <f>O48+O50+O51</f>
        <v>4269.063</v>
      </c>
      <c r="P52" s="17"/>
      <c r="Q52" s="17"/>
      <c r="R52" s="17"/>
      <c r="S52" s="18">
        <f>S48+S50+S51</f>
        <v>903.4660000000001</v>
      </c>
      <c r="T52" s="17">
        <f>T48+T50+T51</f>
        <v>98.11999999999999</v>
      </c>
      <c r="U52" s="17">
        <f>U48+U50+U51</f>
        <v>227.51000000000005</v>
      </c>
      <c r="X52" s="16">
        <f>X48+X50+X51</f>
        <v>6211.217999999999</v>
      </c>
      <c r="Y52" s="16">
        <f>Y48+Y50+Y51</f>
        <v>5153.655000000001</v>
      </c>
      <c r="Z52" s="16">
        <f>Z48+Z50+Z51</f>
        <v>1057.563</v>
      </c>
      <c r="AA52" s="16"/>
      <c r="AB52" s="14"/>
      <c r="AC52" s="15"/>
      <c r="AN52" s="14"/>
    </row>
    <row r="53" spans="1:40" s="11" customFormat="1" ht="15.75" customHeight="1">
      <c r="A53" s="11" t="s">
        <v>10</v>
      </c>
      <c r="B53" s="11">
        <v>11.5</v>
      </c>
      <c r="C53" s="13" t="s">
        <v>9</v>
      </c>
      <c r="D53" s="13">
        <f>ROUND(S52,0)</f>
        <v>903</v>
      </c>
      <c r="E53" s="11" t="s">
        <v>8</v>
      </c>
      <c r="F53" s="11">
        <f>ROUND(T52-D53*0.98*B53/1000,2)</f>
        <v>87.94</v>
      </c>
      <c r="G53" s="11" t="s">
        <v>7</v>
      </c>
      <c r="H53" s="11">
        <f>ROUND(U52-T52,2)</f>
        <v>129.39</v>
      </c>
      <c r="AB53" s="2"/>
      <c r="AJ53" s="12"/>
      <c r="AK53" s="12"/>
      <c r="AN53" s="2"/>
    </row>
    <row r="54" spans="6:20" ht="12">
      <c r="F54" s="9"/>
      <c r="L54" s="10"/>
      <c r="M54" s="10"/>
      <c r="N54" s="10"/>
      <c r="O54" s="10"/>
      <c r="P54" s="10"/>
      <c r="T54" s="10"/>
    </row>
    <row r="55" spans="1:6" ht="12">
      <c r="A55" s="1" t="s">
        <v>6</v>
      </c>
      <c r="F55" s="9"/>
    </row>
    <row r="56" ht="12">
      <c r="A56" s="1" t="s">
        <v>5</v>
      </c>
    </row>
    <row r="57" ht="12">
      <c r="A57" s="1" t="s">
        <v>4</v>
      </c>
    </row>
    <row r="58" ht="5.25" customHeight="1"/>
    <row r="59" ht="6.75" customHeight="1">
      <c r="A59" s="8"/>
    </row>
    <row r="60" spans="1:5" ht="12">
      <c r="A60" s="1" t="s">
        <v>3</v>
      </c>
      <c r="B60" s="1" t="s">
        <v>2</v>
      </c>
      <c r="E60" s="7" t="s">
        <v>1</v>
      </c>
    </row>
    <row r="61" ht="12">
      <c r="A61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view="pageBreakPreview" zoomScale="80" zoomScaleSheetLayoutView="80" zoomScalePageLayoutView="0" workbookViewId="0" topLeftCell="K1">
      <selection activeCell="B46" sqref="B46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4" width="10.421875" style="3" customWidth="1"/>
    <col min="25" max="25" width="9.8515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1406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23.10.17</v>
      </c>
      <c r="L1" s="85" t="s">
        <v>90</v>
      </c>
      <c r="M1" s="84">
        <f>K1+DAY(SUM(C17:C47)/24-1)</f>
        <v>43061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8" t="s">
        <v>126</v>
      </c>
    </row>
    <row r="7" ht="6.75" customHeight="1"/>
    <row r="8" spans="1:13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13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19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8:19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ht="6.75" customHeight="1">
      <c r="AB12" s="69"/>
    </row>
    <row r="13" spans="1:34" s="88" customFormat="1" ht="15" customHeight="1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ht="7.5" customHeight="1"/>
    <row r="15" spans="1:32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ht="12.75">
      <c r="A17" s="47" t="s">
        <v>127</v>
      </c>
      <c r="B17" s="46" t="s">
        <v>87</v>
      </c>
      <c r="C17" s="29">
        <v>24</v>
      </c>
      <c r="D17" s="27">
        <v>317.094</v>
      </c>
      <c r="E17" s="28">
        <v>71.7</v>
      </c>
      <c r="F17" s="28">
        <v>5.7</v>
      </c>
      <c r="G17" s="27">
        <v>287.216</v>
      </c>
      <c r="H17" s="28">
        <v>53</v>
      </c>
      <c r="I17" s="28">
        <v>3.9</v>
      </c>
      <c r="J17" s="31">
        <f aca="true" t="shared" si="0" ref="J17:J37">E17-H17</f>
        <v>18.700000000000003</v>
      </c>
      <c r="K17" s="45">
        <f aca="true" t="shared" si="1" ref="K17:K37">ROUND(D17-G17,3)</f>
        <v>29.878</v>
      </c>
      <c r="L17" s="27">
        <v>161.243</v>
      </c>
      <c r="M17" s="28">
        <v>71.6</v>
      </c>
      <c r="N17" s="28" t="s">
        <v>94</v>
      </c>
      <c r="O17" s="27">
        <v>130.796</v>
      </c>
      <c r="P17" s="28">
        <v>61</v>
      </c>
      <c r="Q17" s="28" t="s">
        <v>94</v>
      </c>
      <c r="R17" s="31">
        <f aca="true" t="shared" si="2" ref="R17:R37">M17-P17</f>
        <v>10.599999999999994</v>
      </c>
      <c r="S17" s="45">
        <f aca="true" t="shared" si="3" ref="S17:S37">ROUND(L17-O17,3)</f>
        <v>30.447</v>
      </c>
      <c r="T17" s="27">
        <v>3.447</v>
      </c>
      <c r="U17" s="27">
        <v>7.513</v>
      </c>
      <c r="V17" s="1" t="s">
        <v>17</v>
      </c>
      <c r="X17" s="44">
        <v>157.554</v>
      </c>
      <c r="Y17" s="44">
        <v>128.556</v>
      </c>
      <c r="Z17" s="16">
        <f aca="true" t="shared" si="4" ref="Z17:Z47">ROUND(X17-Y17,3)</f>
        <v>28.998</v>
      </c>
      <c r="AA17" s="16"/>
      <c r="AB17" s="43">
        <f aca="true" t="shared" si="5" ref="AB17:AB47">(G17-Y17)/24</f>
        <v>6.610833333333333</v>
      </c>
      <c r="AC17" s="15"/>
      <c r="AD17" s="86">
        <f aca="true" t="shared" si="6" ref="AD17:AD47">ROUND((D17*E17-G17*H17)/1000,3)</f>
        <v>7.513</v>
      </c>
      <c r="AE17" s="41">
        <f aca="true" t="shared" si="7" ref="AE17:AE47">U17-AD17</f>
        <v>0</v>
      </c>
      <c r="AF17" s="40">
        <f aca="true" t="shared" si="8" ref="AF17:AF47">ROUND((M17*X17-P17*Y17)/1000,3)</f>
        <v>3.439</v>
      </c>
      <c r="AG17" s="39">
        <f aca="true" t="shared" si="9" ref="AG17:AG47">T17-AF17</f>
        <v>0.008000000000000007</v>
      </c>
      <c r="AH17" s="38">
        <f aca="true" t="shared" si="10" ref="AH17:AH47">(K17-Z17)/G17*100</f>
        <v>0.30638961617737137</v>
      </c>
    </row>
    <row r="18" spans="1:34" ht="12">
      <c r="A18" s="47" t="s">
        <v>128</v>
      </c>
      <c r="B18" s="46" t="s">
        <v>87</v>
      </c>
      <c r="C18" s="29">
        <v>24</v>
      </c>
      <c r="D18" s="27">
        <v>313.335</v>
      </c>
      <c r="E18" s="28">
        <v>72.6</v>
      </c>
      <c r="F18" s="28">
        <v>5.7</v>
      </c>
      <c r="G18" s="27">
        <v>285.56</v>
      </c>
      <c r="H18" s="28">
        <v>53.5</v>
      </c>
      <c r="I18" s="28">
        <v>3.9</v>
      </c>
      <c r="J18" s="31">
        <f t="shared" si="0"/>
        <v>19.099999999999994</v>
      </c>
      <c r="K18" s="45">
        <f t="shared" si="1"/>
        <v>27.775</v>
      </c>
      <c r="L18" s="27">
        <v>157.767</v>
      </c>
      <c r="M18" s="28">
        <v>72.4</v>
      </c>
      <c r="N18" s="28" t="s">
        <v>94</v>
      </c>
      <c r="O18" s="27">
        <v>129.341</v>
      </c>
      <c r="P18" s="28">
        <v>61.6</v>
      </c>
      <c r="Q18" s="28" t="s">
        <v>94</v>
      </c>
      <c r="R18" s="31">
        <f t="shared" si="2"/>
        <v>10.800000000000004</v>
      </c>
      <c r="S18" s="45">
        <f t="shared" si="3"/>
        <v>28.426</v>
      </c>
      <c r="T18" s="27">
        <v>3.347</v>
      </c>
      <c r="U18" s="27">
        <v>7.504</v>
      </c>
      <c r="V18" s="1" t="s">
        <v>17</v>
      </c>
      <c r="X18" s="44">
        <v>154.077</v>
      </c>
      <c r="Y18" s="44">
        <v>127.085</v>
      </c>
      <c r="Z18" s="16">
        <f t="shared" si="4"/>
        <v>26.992</v>
      </c>
      <c r="AA18" s="16"/>
      <c r="AB18" s="43">
        <f t="shared" si="5"/>
        <v>6.603125000000001</v>
      </c>
      <c r="AC18" s="15"/>
      <c r="AD18" s="42">
        <f t="shared" si="6"/>
        <v>7.471</v>
      </c>
      <c r="AE18" s="41">
        <f t="shared" si="7"/>
        <v>0.032999999999999474</v>
      </c>
      <c r="AF18" s="40">
        <f t="shared" si="8"/>
        <v>3.327</v>
      </c>
      <c r="AG18" s="39">
        <f t="shared" si="9"/>
        <v>0.020000000000000018</v>
      </c>
      <c r="AH18" s="38">
        <f t="shared" si="10"/>
        <v>0.2741980669561555</v>
      </c>
    </row>
    <row r="19" spans="1:34" ht="12">
      <c r="A19" s="47" t="s">
        <v>129</v>
      </c>
      <c r="B19" s="46" t="s">
        <v>87</v>
      </c>
      <c r="C19" s="29">
        <v>24</v>
      </c>
      <c r="D19" s="27">
        <v>322.315</v>
      </c>
      <c r="E19" s="28">
        <v>72.2</v>
      </c>
      <c r="F19" s="28">
        <v>5.9</v>
      </c>
      <c r="G19" s="27">
        <v>293.203</v>
      </c>
      <c r="H19" s="28">
        <v>53.2</v>
      </c>
      <c r="I19" s="28">
        <v>3.8</v>
      </c>
      <c r="J19" s="31">
        <f t="shared" si="0"/>
        <v>19</v>
      </c>
      <c r="K19" s="45">
        <f t="shared" si="1"/>
        <v>29.112</v>
      </c>
      <c r="L19" s="27">
        <v>161.743</v>
      </c>
      <c r="M19" s="28">
        <v>72</v>
      </c>
      <c r="N19" s="28" t="s">
        <v>94</v>
      </c>
      <c r="O19" s="27">
        <v>132.793</v>
      </c>
      <c r="P19" s="28">
        <v>61.1</v>
      </c>
      <c r="Q19" s="28" t="s">
        <v>94</v>
      </c>
      <c r="R19" s="31">
        <f t="shared" si="2"/>
        <v>10.899999999999999</v>
      </c>
      <c r="S19" s="45">
        <f t="shared" si="3"/>
        <v>28.95</v>
      </c>
      <c r="T19" s="27">
        <v>3.41</v>
      </c>
      <c r="U19" s="27">
        <v>7.7</v>
      </c>
      <c r="V19" s="1" t="s">
        <v>17</v>
      </c>
      <c r="X19" s="44">
        <v>157.999</v>
      </c>
      <c r="Y19" s="44">
        <v>130.505</v>
      </c>
      <c r="Z19" s="16">
        <f t="shared" si="4"/>
        <v>27.494</v>
      </c>
      <c r="AA19" s="16"/>
      <c r="AB19" s="43">
        <f t="shared" si="5"/>
        <v>6.7790833333333325</v>
      </c>
      <c r="AC19" s="15"/>
      <c r="AD19" s="42">
        <f t="shared" si="6"/>
        <v>7.673</v>
      </c>
      <c r="AE19" s="41">
        <f t="shared" si="7"/>
        <v>0.027000000000000135</v>
      </c>
      <c r="AF19" s="40">
        <f t="shared" si="8"/>
        <v>3.402</v>
      </c>
      <c r="AG19" s="39">
        <f t="shared" si="9"/>
        <v>0.008000000000000007</v>
      </c>
      <c r="AH19" s="38">
        <f t="shared" si="10"/>
        <v>0.5518360999034794</v>
      </c>
    </row>
    <row r="20" spans="1:34" ht="12.75">
      <c r="A20" s="47" t="s">
        <v>130</v>
      </c>
      <c r="B20" s="46" t="s">
        <v>87</v>
      </c>
      <c r="C20" s="29">
        <v>24</v>
      </c>
      <c r="D20" s="27">
        <v>336.926</v>
      </c>
      <c r="E20" s="28">
        <v>74.1</v>
      </c>
      <c r="F20" s="28">
        <v>6.5</v>
      </c>
      <c r="G20" s="27">
        <v>305.051</v>
      </c>
      <c r="H20" s="28">
        <v>52.5</v>
      </c>
      <c r="I20" s="28">
        <v>3.7</v>
      </c>
      <c r="J20" s="31">
        <f t="shared" si="0"/>
        <v>21.599999999999994</v>
      </c>
      <c r="K20" s="45">
        <f t="shared" si="1"/>
        <v>31.875</v>
      </c>
      <c r="L20" s="27">
        <v>130.491</v>
      </c>
      <c r="M20" s="28">
        <v>73.9</v>
      </c>
      <c r="N20" s="28" t="s">
        <v>94</v>
      </c>
      <c r="O20" s="27">
        <v>98.852</v>
      </c>
      <c r="P20" s="28">
        <v>61.2</v>
      </c>
      <c r="Q20" s="28" t="s">
        <v>94</v>
      </c>
      <c r="R20" s="31">
        <f t="shared" si="2"/>
        <v>12.700000000000003</v>
      </c>
      <c r="S20" s="45">
        <f t="shared" si="3"/>
        <v>31.639</v>
      </c>
      <c r="T20" s="27">
        <v>3.468</v>
      </c>
      <c r="U20" s="27">
        <v>8.951</v>
      </c>
      <c r="V20" s="1" t="s">
        <v>17</v>
      </c>
      <c r="X20" s="44">
        <v>127.33</v>
      </c>
      <c r="Y20" s="44">
        <v>97.144</v>
      </c>
      <c r="Z20" s="16">
        <f t="shared" si="4"/>
        <v>30.186</v>
      </c>
      <c r="AA20" s="16"/>
      <c r="AB20" s="43">
        <f t="shared" si="5"/>
        <v>8.662791666666665</v>
      </c>
      <c r="AC20" s="15"/>
      <c r="AD20" s="86">
        <f t="shared" si="6"/>
        <v>8.951</v>
      </c>
      <c r="AE20" s="41">
        <f t="shared" si="7"/>
        <v>0</v>
      </c>
      <c r="AF20" s="40">
        <f t="shared" si="8"/>
        <v>3.464</v>
      </c>
      <c r="AG20" s="39">
        <f t="shared" si="9"/>
        <v>0.0040000000000000036</v>
      </c>
      <c r="AH20" s="38">
        <f t="shared" si="10"/>
        <v>0.5536779095954447</v>
      </c>
    </row>
    <row r="21" spans="1:34" ht="12.75">
      <c r="A21" s="47" t="s">
        <v>131</v>
      </c>
      <c r="B21" s="46" t="s">
        <v>87</v>
      </c>
      <c r="C21" s="29">
        <v>24</v>
      </c>
      <c r="D21" s="27">
        <v>314.465</v>
      </c>
      <c r="E21" s="28">
        <v>73.4</v>
      </c>
      <c r="F21" s="28">
        <v>6.8</v>
      </c>
      <c r="G21" s="27">
        <v>282.196</v>
      </c>
      <c r="H21" s="28">
        <v>50.3</v>
      </c>
      <c r="I21" s="28">
        <v>3.8</v>
      </c>
      <c r="J21" s="31">
        <f t="shared" si="0"/>
        <v>23.10000000000001</v>
      </c>
      <c r="K21" s="45">
        <f t="shared" si="1"/>
        <v>32.269</v>
      </c>
      <c r="L21" s="27">
        <v>93.091</v>
      </c>
      <c r="M21" s="28">
        <v>73.2</v>
      </c>
      <c r="N21" s="28" t="s">
        <v>94</v>
      </c>
      <c r="O21" s="27">
        <v>61.066</v>
      </c>
      <c r="P21" s="28">
        <v>56.5</v>
      </c>
      <c r="Q21" s="28" t="s">
        <v>94</v>
      </c>
      <c r="R21" s="31">
        <f t="shared" si="2"/>
        <v>16.700000000000003</v>
      </c>
      <c r="S21" s="45">
        <f t="shared" si="3"/>
        <v>32.025</v>
      </c>
      <c r="T21" s="27">
        <v>3.257</v>
      </c>
      <c r="U21" s="27">
        <v>8.887</v>
      </c>
      <c r="V21" s="1" t="s">
        <v>17</v>
      </c>
      <c r="X21" s="44">
        <v>90.874</v>
      </c>
      <c r="Y21" s="44">
        <v>60.158</v>
      </c>
      <c r="Z21" s="16">
        <f t="shared" si="4"/>
        <v>30.716</v>
      </c>
      <c r="AA21" s="16"/>
      <c r="AB21" s="43">
        <f t="shared" si="5"/>
        <v>9.251583333333334</v>
      </c>
      <c r="AC21" s="15"/>
      <c r="AD21" s="86">
        <f t="shared" si="6"/>
        <v>8.887</v>
      </c>
      <c r="AE21" s="41">
        <f t="shared" si="7"/>
        <v>0</v>
      </c>
      <c r="AF21" s="40">
        <f t="shared" si="8"/>
        <v>3.253</v>
      </c>
      <c r="AG21" s="39">
        <f t="shared" si="9"/>
        <v>0.0040000000000000036</v>
      </c>
      <c r="AH21" s="38">
        <f t="shared" si="10"/>
        <v>0.55032672327035</v>
      </c>
    </row>
    <row r="22" spans="1:34" ht="12">
      <c r="A22" s="47" t="s">
        <v>132</v>
      </c>
      <c r="B22" s="46" t="s">
        <v>87</v>
      </c>
      <c r="C22" s="29">
        <v>24</v>
      </c>
      <c r="D22" s="27">
        <v>296.482</v>
      </c>
      <c r="E22" s="28">
        <v>73.4</v>
      </c>
      <c r="F22" s="28">
        <v>6.6</v>
      </c>
      <c r="G22" s="27">
        <v>262.071</v>
      </c>
      <c r="H22" s="28">
        <v>49.5</v>
      </c>
      <c r="I22" s="28">
        <v>3.9</v>
      </c>
      <c r="J22" s="31">
        <f t="shared" si="0"/>
        <v>23.900000000000006</v>
      </c>
      <c r="K22" s="45">
        <f t="shared" si="1"/>
        <v>34.411</v>
      </c>
      <c r="L22" s="27">
        <v>92.03</v>
      </c>
      <c r="M22" s="28">
        <v>73.1</v>
      </c>
      <c r="N22" s="28" t="s">
        <v>94</v>
      </c>
      <c r="O22" s="27">
        <v>57.736</v>
      </c>
      <c r="P22" s="28">
        <v>56.4</v>
      </c>
      <c r="Q22" s="28" t="s">
        <v>94</v>
      </c>
      <c r="R22" s="31">
        <f t="shared" si="2"/>
        <v>16.699999999999996</v>
      </c>
      <c r="S22" s="45">
        <f t="shared" si="3"/>
        <v>34.294</v>
      </c>
      <c r="T22" s="27">
        <v>3.364</v>
      </c>
      <c r="U22" s="27">
        <v>8.798</v>
      </c>
      <c r="V22" s="1" t="s">
        <v>17</v>
      </c>
      <c r="X22" s="44">
        <v>89.841</v>
      </c>
      <c r="Y22" s="44">
        <v>56.879</v>
      </c>
      <c r="Z22" s="16">
        <f t="shared" si="4"/>
        <v>32.962</v>
      </c>
      <c r="AA22" s="16"/>
      <c r="AB22" s="43">
        <f t="shared" si="5"/>
        <v>8.549666666666669</v>
      </c>
      <c r="AC22" s="15"/>
      <c r="AD22" s="42">
        <f t="shared" si="6"/>
        <v>8.789</v>
      </c>
      <c r="AE22" s="41">
        <f t="shared" si="7"/>
        <v>0.009000000000000341</v>
      </c>
      <c r="AF22" s="40">
        <f t="shared" si="8"/>
        <v>3.359</v>
      </c>
      <c r="AG22" s="39">
        <f t="shared" si="9"/>
        <v>0.004999999999999893</v>
      </c>
      <c r="AH22" s="38">
        <f t="shared" si="10"/>
        <v>0.5529036024588749</v>
      </c>
    </row>
    <row r="23" spans="1:34" ht="12">
      <c r="A23" s="47" t="s">
        <v>133</v>
      </c>
      <c r="B23" s="46" t="s">
        <v>87</v>
      </c>
      <c r="C23" s="29">
        <v>24</v>
      </c>
      <c r="D23" s="27">
        <v>286.325</v>
      </c>
      <c r="E23" s="28">
        <v>74.2</v>
      </c>
      <c r="F23" s="28">
        <v>6.5</v>
      </c>
      <c r="G23" s="27">
        <v>250.359</v>
      </c>
      <c r="H23" s="28">
        <v>49.4</v>
      </c>
      <c r="I23" s="28">
        <v>3.7</v>
      </c>
      <c r="J23" s="31">
        <f t="shared" si="0"/>
        <v>24.800000000000004</v>
      </c>
      <c r="K23" s="45">
        <f t="shared" si="1"/>
        <v>35.966</v>
      </c>
      <c r="L23" s="27">
        <v>94.445</v>
      </c>
      <c r="M23" s="28">
        <v>74.1</v>
      </c>
      <c r="N23" s="28" t="s">
        <v>94</v>
      </c>
      <c r="O23" s="27">
        <v>58.269</v>
      </c>
      <c r="P23" s="28">
        <v>56.9</v>
      </c>
      <c r="Q23" s="28" t="s">
        <v>94</v>
      </c>
      <c r="R23" s="31">
        <f t="shared" si="2"/>
        <v>17.199999999999996</v>
      </c>
      <c r="S23" s="45">
        <f t="shared" si="3"/>
        <v>36.176</v>
      </c>
      <c r="T23" s="27">
        <v>3.569</v>
      </c>
      <c r="U23" s="27">
        <v>8.897</v>
      </c>
      <c r="V23" s="1" t="s">
        <v>17</v>
      </c>
      <c r="X23" s="44">
        <v>92.144</v>
      </c>
      <c r="Y23" s="44">
        <v>57.391</v>
      </c>
      <c r="Z23" s="16">
        <f t="shared" si="4"/>
        <v>34.753</v>
      </c>
      <c r="AA23" s="16"/>
      <c r="AB23" s="43">
        <f t="shared" si="5"/>
        <v>8.040333333333335</v>
      </c>
      <c r="AC23" s="15"/>
      <c r="AD23" s="42">
        <f t="shared" si="6"/>
        <v>8.878</v>
      </c>
      <c r="AE23" s="41">
        <f t="shared" si="7"/>
        <v>0.019000000000000128</v>
      </c>
      <c r="AF23" s="40">
        <f t="shared" si="8"/>
        <v>3.562</v>
      </c>
      <c r="AG23" s="39">
        <f t="shared" si="9"/>
        <v>0.007000000000000117</v>
      </c>
      <c r="AH23" s="38">
        <f t="shared" si="10"/>
        <v>0.4845042518942802</v>
      </c>
    </row>
    <row r="24" spans="1:34" ht="12">
      <c r="A24" s="47" t="s">
        <v>134</v>
      </c>
      <c r="B24" s="46" t="s">
        <v>87</v>
      </c>
      <c r="C24" s="29">
        <v>24</v>
      </c>
      <c r="D24" s="27">
        <v>245.004</v>
      </c>
      <c r="E24" s="28">
        <v>73.9</v>
      </c>
      <c r="F24" s="28">
        <v>6.6</v>
      </c>
      <c r="G24" s="27">
        <v>215.663</v>
      </c>
      <c r="H24" s="28">
        <v>47.9</v>
      </c>
      <c r="I24" s="28">
        <v>3.9</v>
      </c>
      <c r="J24" s="31">
        <f t="shared" si="0"/>
        <v>26.000000000000007</v>
      </c>
      <c r="K24" s="45">
        <f t="shared" si="1"/>
        <v>29.341</v>
      </c>
      <c r="L24" s="27">
        <v>87.694</v>
      </c>
      <c r="M24" s="28">
        <v>73.6</v>
      </c>
      <c r="N24" s="28" t="s">
        <v>94</v>
      </c>
      <c r="O24" s="27">
        <v>57.787</v>
      </c>
      <c r="P24" s="28">
        <v>56.4</v>
      </c>
      <c r="Q24" s="28" t="s">
        <v>94</v>
      </c>
      <c r="R24" s="31">
        <f t="shared" si="2"/>
        <v>17.199999999999996</v>
      </c>
      <c r="S24" s="45">
        <f t="shared" si="3"/>
        <v>29.907</v>
      </c>
      <c r="T24" s="27">
        <v>3.091</v>
      </c>
      <c r="U24" s="27">
        <v>7.778</v>
      </c>
      <c r="V24" s="1" t="s">
        <v>17</v>
      </c>
      <c r="X24" s="44">
        <v>85.584</v>
      </c>
      <c r="Y24" s="44">
        <v>56.929</v>
      </c>
      <c r="Z24" s="16">
        <f t="shared" si="4"/>
        <v>28.655</v>
      </c>
      <c r="AA24" s="16"/>
      <c r="AB24" s="43">
        <f t="shared" si="5"/>
        <v>6.613916666666667</v>
      </c>
      <c r="AC24" s="15"/>
      <c r="AD24" s="42">
        <f t="shared" si="6"/>
        <v>7.776</v>
      </c>
      <c r="AE24" s="41">
        <f t="shared" si="7"/>
        <v>0.0019999999999997797</v>
      </c>
      <c r="AF24" s="40">
        <f t="shared" si="8"/>
        <v>3.088</v>
      </c>
      <c r="AG24" s="39">
        <f t="shared" si="9"/>
        <v>0.0030000000000001137</v>
      </c>
      <c r="AH24" s="38">
        <f t="shared" si="10"/>
        <v>0.31808887013535003</v>
      </c>
    </row>
    <row r="25" spans="1:34" ht="12">
      <c r="A25" s="47" t="s">
        <v>135</v>
      </c>
      <c r="B25" s="46" t="s">
        <v>87</v>
      </c>
      <c r="C25" s="29">
        <v>24</v>
      </c>
      <c r="D25" s="27">
        <v>257.795</v>
      </c>
      <c r="E25" s="28">
        <v>73.7</v>
      </c>
      <c r="F25" s="28">
        <v>6.3</v>
      </c>
      <c r="G25" s="27">
        <v>227.302</v>
      </c>
      <c r="H25" s="28">
        <v>47.6</v>
      </c>
      <c r="I25" s="28">
        <v>4.3</v>
      </c>
      <c r="J25" s="31">
        <f t="shared" si="0"/>
        <v>26.1</v>
      </c>
      <c r="K25" s="45">
        <f t="shared" si="1"/>
        <v>30.493</v>
      </c>
      <c r="L25" s="27">
        <v>83.45</v>
      </c>
      <c r="M25" s="28">
        <v>73.4</v>
      </c>
      <c r="N25" s="28" t="s">
        <v>94</v>
      </c>
      <c r="O25" s="27">
        <v>52.606</v>
      </c>
      <c r="P25" s="28">
        <v>55.2</v>
      </c>
      <c r="Q25" s="28" t="s">
        <v>94</v>
      </c>
      <c r="R25" s="31">
        <f t="shared" si="2"/>
        <v>18.200000000000003</v>
      </c>
      <c r="S25" s="45">
        <f t="shared" si="3"/>
        <v>30.844</v>
      </c>
      <c r="T25" s="27">
        <v>3.124</v>
      </c>
      <c r="U25" s="27">
        <v>8.2</v>
      </c>
      <c r="V25" s="1" t="s">
        <v>17</v>
      </c>
      <c r="X25" s="44">
        <v>81.45</v>
      </c>
      <c r="Y25" s="44">
        <v>51.859</v>
      </c>
      <c r="Z25" s="16">
        <f t="shared" si="4"/>
        <v>29.591</v>
      </c>
      <c r="AA25" s="16"/>
      <c r="AB25" s="43">
        <f t="shared" si="5"/>
        <v>7.310124999999999</v>
      </c>
      <c r="AC25" s="15"/>
      <c r="AD25" s="42">
        <f t="shared" si="6"/>
        <v>8.18</v>
      </c>
      <c r="AE25" s="41">
        <f t="shared" si="7"/>
        <v>0.019999999999999574</v>
      </c>
      <c r="AF25" s="40">
        <f t="shared" si="8"/>
        <v>3.116</v>
      </c>
      <c r="AG25" s="39">
        <f t="shared" si="9"/>
        <v>0.008000000000000007</v>
      </c>
      <c r="AH25" s="38">
        <f t="shared" si="10"/>
        <v>0.3968288884391679</v>
      </c>
    </row>
    <row r="26" spans="1:34" ht="12">
      <c r="A26" s="47" t="s">
        <v>136</v>
      </c>
      <c r="B26" s="46" t="s">
        <v>87</v>
      </c>
      <c r="C26" s="29">
        <v>24</v>
      </c>
      <c r="D26" s="27">
        <v>279.423</v>
      </c>
      <c r="E26" s="28">
        <v>72.6</v>
      </c>
      <c r="F26" s="28">
        <v>6.3</v>
      </c>
      <c r="G26" s="27">
        <v>247.227</v>
      </c>
      <c r="H26" s="28">
        <v>48</v>
      </c>
      <c r="I26" s="28">
        <v>3.8</v>
      </c>
      <c r="J26" s="31">
        <f t="shared" si="0"/>
        <v>24.599999999999994</v>
      </c>
      <c r="K26" s="45">
        <f t="shared" si="1"/>
        <v>32.196</v>
      </c>
      <c r="L26" s="27">
        <v>89.346</v>
      </c>
      <c r="M26" s="28">
        <v>72.4</v>
      </c>
      <c r="N26" s="28" t="s">
        <v>94</v>
      </c>
      <c r="O26" s="27">
        <v>56.859</v>
      </c>
      <c r="P26" s="28">
        <v>55.5</v>
      </c>
      <c r="Q26" s="28" t="s">
        <v>94</v>
      </c>
      <c r="R26" s="31">
        <f t="shared" si="2"/>
        <v>16.900000000000006</v>
      </c>
      <c r="S26" s="45">
        <f t="shared" si="3"/>
        <v>32.487</v>
      </c>
      <c r="T26" s="27">
        <v>3.211</v>
      </c>
      <c r="U26" s="27">
        <v>8.433</v>
      </c>
      <c r="V26" s="1" t="s">
        <v>17</v>
      </c>
      <c r="X26" s="44">
        <v>87.261</v>
      </c>
      <c r="Y26" s="44">
        <v>56.042</v>
      </c>
      <c r="Z26" s="16">
        <f t="shared" si="4"/>
        <v>31.219</v>
      </c>
      <c r="AA26" s="16"/>
      <c r="AB26" s="43">
        <f t="shared" si="5"/>
        <v>7.9660416666666665</v>
      </c>
      <c r="AC26" s="15"/>
      <c r="AD26" s="42">
        <f t="shared" si="6"/>
        <v>8.419</v>
      </c>
      <c r="AE26" s="41">
        <f t="shared" si="7"/>
        <v>0.013999999999999346</v>
      </c>
      <c r="AF26" s="40">
        <f t="shared" si="8"/>
        <v>3.207</v>
      </c>
      <c r="AG26" s="39">
        <f t="shared" si="9"/>
        <v>0.0040000000000000036</v>
      </c>
      <c r="AH26" s="38">
        <f t="shared" si="10"/>
        <v>0.39518337398423176</v>
      </c>
    </row>
    <row r="27" spans="1:34" ht="12.75">
      <c r="A27" s="47" t="s">
        <v>137</v>
      </c>
      <c r="B27" s="46" t="s">
        <v>87</v>
      </c>
      <c r="C27" s="29">
        <v>24</v>
      </c>
      <c r="D27" s="27">
        <v>285.279</v>
      </c>
      <c r="E27" s="28">
        <v>75.1</v>
      </c>
      <c r="F27" s="28">
        <v>6.4</v>
      </c>
      <c r="G27" s="27">
        <v>254.827</v>
      </c>
      <c r="H27" s="28">
        <v>49.8</v>
      </c>
      <c r="I27" s="28">
        <v>3.7</v>
      </c>
      <c r="J27" s="31">
        <f t="shared" si="0"/>
        <v>25.299999999999997</v>
      </c>
      <c r="K27" s="45">
        <f t="shared" si="1"/>
        <v>30.452</v>
      </c>
      <c r="L27" s="27">
        <v>87.087</v>
      </c>
      <c r="M27" s="28">
        <v>74.4</v>
      </c>
      <c r="N27" s="28" t="s">
        <v>94</v>
      </c>
      <c r="O27" s="27">
        <v>56.341</v>
      </c>
      <c r="P27" s="28">
        <v>56.3</v>
      </c>
      <c r="Q27" s="28" t="s">
        <v>94</v>
      </c>
      <c r="R27" s="31">
        <f t="shared" si="2"/>
        <v>18.10000000000001</v>
      </c>
      <c r="S27" s="45">
        <f t="shared" si="3"/>
        <v>30.746</v>
      </c>
      <c r="T27" s="27">
        <v>3.204</v>
      </c>
      <c r="U27" s="27">
        <v>8.734</v>
      </c>
      <c r="V27" s="1" t="s">
        <v>17</v>
      </c>
      <c r="X27" s="44">
        <v>84.947</v>
      </c>
      <c r="Y27" s="44">
        <v>55.51</v>
      </c>
      <c r="Z27" s="16">
        <f t="shared" si="4"/>
        <v>29.437</v>
      </c>
      <c r="AA27" s="16"/>
      <c r="AB27" s="43">
        <f t="shared" si="5"/>
        <v>8.304875000000001</v>
      </c>
      <c r="AC27" s="15"/>
      <c r="AD27" s="86">
        <f t="shared" si="6"/>
        <v>8.734</v>
      </c>
      <c r="AE27" s="41">
        <f t="shared" si="7"/>
        <v>0</v>
      </c>
      <c r="AF27" s="40">
        <f t="shared" si="8"/>
        <v>3.195</v>
      </c>
      <c r="AG27" s="39">
        <f t="shared" si="9"/>
        <v>0.009000000000000341</v>
      </c>
      <c r="AH27" s="38">
        <f t="shared" si="10"/>
        <v>0.39830944130724005</v>
      </c>
    </row>
    <row r="28" spans="1:34" ht="12.75">
      <c r="A28" s="47" t="s">
        <v>138</v>
      </c>
      <c r="B28" s="46" t="s">
        <v>87</v>
      </c>
      <c r="C28" s="29">
        <v>24</v>
      </c>
      <c r="D28" s="27">
        <v>274.896</v>
      </c>
      <c r="E28" s="28">
        <v>77.7</v>
      </c>
      <c r="F28" s="28">
        <v>6.7</v>
      </c>
      <c r="G28" s="27">
        <v>242.98</v>
      </c>
      <c r="H28" s="28">
        <v>50.7</v>
      </c>
      <c r="I28" s="28">
        <v>3.5</v>
      </c>
      <c r="J28" s="31">
        <f t="shared" si="0"/>
        <v>27</v>
      </c>
      <c r="K28" s="45">
        <f t="shared" si="1"/>
        <v>31.916</v>
      </c>
      <c r="L28" s="27">
        <v>70.867</v>
      </c>
      <c r="M28" s="28">
        <v>74.2</v>
      </c>
      <c r="N28" s="28" t="s">
        <v>94</v>
      </c>
      <c r="O28" s="27">
        <v>38.777</v>
      </c>
      <c r="P28" s="28">
        <v>52.3</v>
      </c>
      <c r="Q28" s="28" t="s">
        <v>94</v>
      </c>
      <c r="R28" s="31">
        <f t="shared" si="2"/>
        <v>21.900000000000006</v>
      </c>
      <c r="S28" s="45">
        <f t="shared" si="3"/>
        <v>32.09</v>
      </c>
      <c r="T28" s="27">
        <v>3.132</v>
      </c>
      <c r="U28" s="27">
        <v>9.04</v>
      </c>
      <c r="V28" s="1" t="s">
        <v>17</v>
      </c>
      <c r="X28" s="44">
        <v>69.136</v>
      </c>
      <c r="Y28" s="44">
        <v>38.278</v>
      </c>
      <c r="Z28" s="16">
        <f t="shared" si="4"/>
        <v>30.858</v>
      </c>
      <c r="AA28" s="16"/>
      <c r="AB28" s="43">
        <f t="shared" si="5"/>
        <v>8.52925</v>
      </c>
      <c r="AC28" s="15"/>
      <c r="AD28" s="86">
        <f t="shared" si="6"/>
        <v>9.04</v>
      </c>
      <c r="AE28" s="41">
        <f t="shared" si="7"/>
        <v>0</v>
      </c>
      <c r="AF28" s="40">
        <f t="shared" si="8"/>
        <v>3.128</v>
      </c>
      <c r="AG28" s="39">
        <f t="shared" si="9"/>
        <v>0.0040000000000000036</v>
      </c>
      <c r="AH28" s="38">
        <f t="shared" si="10"/>
        <v>0.43542678409745655</v>
      </c>
    </row>
    <row r="29" spans="1:34" ht="12">
      <c r="A29" s="47" t="s">
        <v>139</v>
      </c>
      <c r="B29" s="46" t="s">
        <v>87</v>
      </c>
      <c r="C29" s="29">
        <v>24</v>
      </c>
      <c r="D29" s="27">
        <v>224.094</v>
      </c>
      <c r="E29" s="28">
        <v>76.1</v>
      </c>
      <c r="F29" s="28">
        <v>6.9</v>
      </c>
      <c r="G29" s="27">
        <v>192.771</v>
      </c>
      <c r="H29" s="28">
        <v>47.5</v>
      </c>
      <c r="I29" s="28">
        <v>3.5</v>
      </c>
      <c r="J29" s="31">
        <f t="shared" si="0"/>
        <v>28.599999999999994</v>
      </c>
      <c r="K29" s="45">
        <f t="shared" si="1"/>
        <v>31.323</v>
      </c>
      <c r="L29" s="27">
        <v>60.031</v>
      </c>
      <c r="M29" s="28">
        <v>72.9</v>
      </c>
      <c r="N29" s="28" t="s">
        <v>94</v>
      </c>
      <c r="O29" s="27">
        <v>28.272</v>
      </c>
      <c r="P29" s="28">
        <v>47.2</v>
      </c>
      <c r="Q29" s="28" t="s">
        <v>94</v>
      </c>
      <c r="R29" s="31">
        <f t="shared" si="2"/>
        <v>25.700000000000003</v>
      </c>
      <c r="S29" s="45">
        <f t="shared" si="3"/>
        <v>31.759</v>
      </c>
      <c r="T29" s="27">
        <v>2.955</v>
      </c>
      <c r="U29" s="27">
        <v>7.908</v>
      </c>
      <c r="V29" s="1" t="s">
        <v>17</v>
      </c>
      <c r="X29" s="44">
        <v>58.612</v>
      </c>
      <c r="Y29" s="44">
        <v>27.974</v>
      </c>
      <c r="Z29" s="16">
        <f t="shared" si="4"/>
        <v>30.638</v>
      </c>
      <c r="AA29" s="16"/>
      <c r="AB29" s="43">
        <f t="shared" si="5"/>
        <v>6.8665416666666665</v>
      </c>
      <c r="AC29" s="15"/>
      <c r="AD29" s="42">
        <f t="shared" si="6"/>
        <v>7.897</v>
      </c>
      <c r="AE29" s="41">
        <f t="shared" si="7"/>
        <v>0.01100000000000012</v>
      </c>
      <c r="AF29" s="40">
        <f t="shared" si="8"/>
        <v>2.952</v>
      </c>
      <c r="AG29" s="39">
        <f t="shared" si="9"/>
        <v>0.0030000000000001137</v>
      </c>
      <c r="AH29" s="38">
        <f t="shared" si="10"/>
        <v>0.355343905462958</v>
      </c>
    </row>
    <row r="30" spans="1:34" ht="12.75">
      <c r="A30" s="47" t="s">
        <v>140</v>
      </c>
      <c r="B30" s="46" t="s">
        <v>141</v>
      </c>
      <c r="C30" s="29">
        <v>24</v>
      </c>
      <c r="D30" s="27">
        <v>187.125</v>
      </c>
      <c r="E30" s="28">
        <v>74.8</v>
      </c>
      <c r="F30" s="28">
        <v>7.1</v>
      </c>
      <c r="G30" s="27">
        <v>160.212</v>
      </c>
      <c r="H30" s="28">
        <v>46</v>
      </c>
      <c r="I30" s="28">
        <v>3.4</v>
      </c>
      <c r="J30" s="31">
        <f t="shared" si="0"/>
        <v>28.799999999999997</v>
      </c>
      <c r="K30" s="45">
        <f t="shared" si="1"/>
        <v>26.913</v>
      </c>
      <c r="L30" s="27">
        <v>73.681</v>
      </c>
      <c r="M30" s="28">
        <v>73.1</v>
      </c>
      <c r="N30" s="28" t="s">
        <v>94</v>
      </c>
      <c r="O30" s="27">
        <v>45.519</v>
      </c>
      <c r="P30" s="28">
        <v>52.4</v>
      </c>
      <c r="Q30" s="28" t="s">
        <v>94</v>
      </c>
      <c r="R30" s="31">
        <f t="shared" si="2"/>
        <v>20.699999999999996</v>
      </c>
      <c r="S30" s="45">
        <f t="shared" si="3"/>
        <v>28.162</v>
      </c>
      <c r="T30" s="27">
        <v>2.904</v>
      </c>
      <c r="U30" s="27">
        <v>6.643</v>
      </c>
      <c r="V30" s="1" t="s">
        <v>17</v>
      </c>
      <c r="X30" s="44">
        <v>71.928</v>
      </c>
      <c r="Y30" s="44">
        <v>44.926</v>
      </c>
      <c r="Z30" s="16">
        <f t="shared" si="4"/>
        <v>27.002</v>
      </c>
      <c r="AA30" s="16"/>
      <c r="AB30" s="43">
        <f t="shared" si="5"/>
        <v>4.803583333333333</v>
      </c>
      <c r="AC30" s="15"/>
      <c r="AD30" s="42">
        <f t="shared" si="6"/>
        <v>6.627</v>
      </c>
      <c r="AE30" s="41">
        <f t="shared" si="7"/>
        <v>0.016000000000000014</v>
      </c>
      <c r="AF30" s="91">
        <f t="shared" si="8"/>
        <v>2.904</v>
      </c>
      <c r="AG30" s="39">
        <f t="shared" si="9"/>
        <v>0</v>
      </c>
      <c r="AH30" s="38">
        <f t="shared" si="10"/>
        <v>-0.05555139440241595</v>
      </c>
    </row>
    <row r="31" spans="1:34" ht="12">
      <c r="A31" s="47" t="s">
        <v>142</v>
      </c>
      <c r="B31" s="46" t="s">
        <v>87</v>
      </c>
      <c r="C31" s="29">
        <v>24</v>
      </c>
      <c r="D31" s="27">
        <v>249.525</v>
      </c>
      <c r="E31" s="28">
        <v>72.5</v>
      </c>
      <c r="F31" s="28">
        <v>6.9</v>
      </c>
      <c r="G31" s="27">
        <v>217.058</v>
      </c>
      <c r="H31" s="28">
        <v>50.5</v>
      </c>
      <c r="I31" s="28">
        <v>3.4</v>
      </c>
      <c r="J31" s="31">
        <f t="shared" si="0"/>
        <v>22</v>
      </c>
      <c r="K31" s="45">
        <f t="shared" si="1"/>
        <v>32.467</v>
      </c>
      <c r="L31" s="27">
        <v>116.7</v>
      </c>
      <c r="M31" s="28">
        <v>72.2</v>
      </c>
      <c r="N31" s="28" t="s">
        <v>94</v>
      </c>
      <c r="O31" s="27">
        <v>82.676</v>
      </c>
      <c r="P31" s="28">
        <v>58.2</v>
      </c>
      <c r="Q31" s="28" t="s">
        <v>94</v>
      </c>
      <c r="R31" s="31">
        <f t="shared" si="2"/>
        <v>14</v>
      </c>
      <c r="S31" s="45">
        <f t="shared" si="3"/>
        <v>34.024</v>
      </c>
      <c r="T31" s="27">
        <v>3.506</v>
      </c>
      <c r="U31" s="27">
        <v>7.156</v>
      </c>
      <c r="V31" s="1" t="s">
        <v>17</v>
      </c>
      <c r="X31" s="44">
        <v>113.984</v>
      </c>
      <c r="Y31" s="44">
        <v>81.378</v>
      </c>
      <c r="Z31" s="16">
        <f t="shared" si="4"/>
        <v>32.606</v>
      </c>
      <c r="AA31" s="16"/>
      <c r="AB31" s="43">
        <f t="shared" si="5"/>
        <v>5.653333333333333</v>
      </c>
      <c r="AC31" s="15"/>
      <c r="AD31" s="42">
        <f t="shared" si="6"/>
        <v>7.129</v>
      </c>
      <c r="AE31" s="41">
        <f t="shared" si="7"/>
        <v>0.027000000000000135</v>
      </c>
      <c r="AF31" s="40">
        <f t="shared" si="8"/>
        <v>3.493</v>
      </c>
      <c r="AG31" s="39">
        <f t="shared" si="9"/>
        <v>0.0129999999999999</v>
      </c>
      <c r="AH31" s="38">
        <f t="shared" si="10"/>
        <v>-0.06403818334270237</v>
      </c>
    </row>
    <row r="32" spans="1:34" ht="12">
      <c r="A32" s="47" t="s">
        <v>143</v>
      </c>
      <c r="B32" s="46" t="s">
        <v>87</v>
      </c>
      <c r="C32" s="29">
        <v>24</v>
      </c>
      <c r="D32" s="27">
        <v>285.621</v>
      </c>
      <c r="E32" s="28">
        <v>70.2</v>
      </c>
      <c r="F32" s="28">
        <v>6.7</v>
      </c>
      <c r="G32" s="27">
        <v>254.78</v>
      </c>
      <c r="H32" s="28">
        <v>49.8</v>
      </c>
      <c r="I32" s="28">
        <v>3.4</v>
      </c>
      <c r="J32" s="31">
        <f t="shared" si="0"/>
        <v>20.400000000000006</v>
      </c>
      <c r="K32" s="45">
        <f t="shared" si="1"/>
        <v>30.841</v>
      </c>
      <c r="L32" s="27">
        <v>123.868</v>
      </c>
      <c r="M32" s="28">
        <v>70</v>
      </c>
      <c r="N32" s="28" t="s">
        <v>94</v>
      </c>
      <c r="O32" s="27">
        <v>91.407</v>
      </c>
      <c r="P32" s="28">
        <v>57</v>
      </c>
      <c r="Q32" s="28" t="s">
        <v>94</v>
      </c>
      <c r="R32" s="31">
        <f t="shared" si="2"/>
        <v>13</v>
      </c>
      <c r="S32" s="45">
        <f t="shared" si="3"/>
        <v>32.461</v>
      </c>
      <c r="T32" s="27">
        <v>3.352</v>
      </c>
      <c r="U32" s="27">
        <v>7.362</v>
      </c>
      <c r="V32" s="1" t="s">
        <v>17</v>
      </c>
      <c r="X32" s="44">
        <v>121.149</v>
      </c>
      <c r="Y32" s="44">
        <v>90.027</v>
      </c>
      <c r="Z32" s="16">
        <f t="shared" si="4"/>
        <v>31.122</v>
      </c>
      <c r="AA32" s="16"/>
      <c r="AB32" s="43">
        <f t="shared" si="5"/>
        <v>6.864708333333333</v>
      </c>
      <c r="AC32" s="15"/>
      <c r="AD32" s="42">
        <f t="shared" si="6"/>
        <v>7.363</v>
      </c>
      <c r="AE32" s="41">
        <f t="shared" si="7"/>
        <v>-0.001000000000000334</v>
      </c>
      <c r="AF32" s="40">
        <f t="shared" si="8"/>
        <v>3.349</v>
      </c>
      <c r="AG32" s="39">
        <f t="shared" si="9"/>
        <v>0.0029999999999996696</v>
      </c>
      <c r="AH32" s="38">
        <f t="shared" si="10"/>
        <v>-0.11029123165083556</v>
      </c>
    </row>
    <row r="33" spans="1:34" ht="12">
      <c r="A33" s="47" t="s">
        <v>144</v>
      </c>
      <c r="B33" s="46" t="s">
        <v>145</v>
      </c>
      <c r="C33" s="29">
        <v>24</v>
      </c>
      <c r="D33" s="27">
        <v>248.352</v>
      </c>
      <c r="E33" s="28">
        <v>69.2</v>
      </c>
      <c r="F33" s="28">
        <v>5.8</v>
      </c>
      <c r="G33" s="27">
        <v>217.155</v>
      </c>
      <c r="H33" s="28">
        <v>46.8</v>
      </c>
      <c r="I33" s="28">
        <v>3.9</v>
      </c>
      <c r="J33" s="31">
        <f t="shared" si="0"/>
        <v>22.400000000000006</v>
      </c>
      <c r="K33" s="45">
        <f t="shared" si="1"/>
        <v>31.197</v>
      </c>
      <c r="L33" s="27">
        <v>103.829</v>
      </c>
      <c r="M33" s="28">
        <v>69</v>
      </c>
      <c r="N33" s="28" t="s">
        <v>94</v>
      </c>
      <c r="O33" s="27">
        <v>71.1</v>
      </c>
      <c r="P33" s="28">
        <v>54.5</v>
      </c>
      <c r="Q33" s="28" t="s">
        <v>94</v>
      </c>
      <c r="R33" s="31">
        <f t="shared" si="2"/>
        <v>14.5</v>
      </c>
      <c r="S33" s="45">
        <f t="shared" si="3"/>
        <v>32.729</v>
      </c>
      <c r="T33" s="27">
        <v>3.192</v>
      </c>
      <c r="U33" s="27">
        <v>7.026</v>
      </c>
      <c r="V33" s="1" t="s">
        <v>17</v>
      </c>
      <c r="X33" s="44">
        <v>101.608</v>
      </c>
      <c r="Y33" s="44">
        <v>70.112</v>
      </c>
      <c r="Z33" s="16">
        <f t="shared" si="4"/>
        <v>31.496</v>
      </c>
      <c r="AA33" s="16"/>
      <c r="AB33" s="43">
        <f t="shared" si="5"/>
        <v>6.126791666666667</v>
      </c>
      <c r="AC33" s="15"/>
      <c r="AD33" s="42">
        <f t="shared" si="6"/>
        <v>7.023</v>
      </c>
      <c r="AE33" s="41">
        <f t="shared" si="7"/>
        <v>0.0030000000000001137</v>
      </c>
      <c r="AF33" s="40">
        <f t="shared" si="8"/>
        <v>3.19</v>
      </c>
      <c r="AG33" s="39">
        <f t="shared" si="9"/>
        <v>0.002000000000000224</v>
      </c>
      <c r="AH33" s="38">
        <f t="shared" si="10"/>
        <v>-0.1376896686698439</v>
      </c>
    </row>
    <row r="34" spans="1:34" ht="12">
      <c r="A34" s="47" t="s">
        <v>146</v>
      </c>
      <c r="B34" s="46" t="s">
        <v>87</v>
      </c>
      <c r="C34" s="29">
        <v>24</v>
      </c>
      <c r="D34" s="27">
        <v>330.673</v>
      </c>
      <c r="E34" s="28">
        <v>69.2</v>
      </c>
      <c r="F34" s="28">
        <v>6.9</v>
      </c>
      <c r="G34" s="27">
        <v>300.387</v>
      </c>
      <c r="H34" s="28">
        <v>49.9</v>
      </c>
      <c r="I34" s="28">
        <v>3.7</v>
      </c>
      <c r="J34" s="31">
        <f t="shared" si="0"/>
        <v>19.300000000000004</v>
      </c>
      <c r="K34" s="45">
        <f t="shared" si="1"/>
        <v>30.286</v>
      </c>
      <c r="L34" s="27">
        <v>122.102</v>
      </c>
      <c r="M34" s="28">
        <v>69</v>
      </c>
      <c r="N34" s="28" t="s">
        <v>94</v>
      </c>
      <c r="O34" s="27">
        <v>90.424</v>
      </c>
      <c r="P34" s="28">
        <v>56</v>
      </c>
      <c r="Q34" s="28" t="s">
        <v>94</v>
      </c>
      <c r="R34" s="31">
        <f t="shared" si="2"/>
        <v>13</v>
      </c>
      <c r="S34" s="45">
        <f t="shared" si="3"/>
        <v>31.678</v>
      </c>
      <c r="T34" s="27">
        <v>3.263</v>
      </c>
      <c r="U34" s="27">
        <v>7.91</v>
      </c>
      <c r="V34" s="1" t="s">
        <v>17</v>
      </c>
      <c r="X34" s="44">
        <v>119.486</v>
      </c>
      <c r="Y34" s="44">
        <v>89.102</v>
      </c>
      <c r="Z34" s="16">
        <f t="shared" si="4"/>
        <v>30.384</v>
      </c>
      <c r="AA34" s="16"/>
      <c r="AB34" s="43">
        <f t="shared" si="5"/>
        <v>8.803541666666666</v>
      </c>
      <c r="AC34" s="15"/>
      <c r="AD34" s="42">
        <f t="shared" si="6"/>
        <v>7.893</v>
      </c>
      <c r="AE34" s="41">
        <f t="shared" si="7"/>
        <v>0.017000000000000348</v>
      </c>
      <c r="AF34" s="40">
        <f t="shared" si="8"/>
        <v>3.255</v>
      </c>
      <c r="AG34" s="39">
        <f t="shared" si="9"/>
        <v>0.008000000000000007</v>
      </c>
      <c r="AH34" s="38">
        <f t="shared" si="10"/>
        <v>-0.032624580957231496</v>
      </c>
    </row>
    <row r="35" spans="1:34" ht="12">
      <c r="A35" s="47" t="s">
        <v>147</v>
      </c>
      <c r="B35" s="46" t="s">
        <v>87</v>
      </c>
      <c r="C35" s="29">
        <v>24</v>
      </c>
      <c r="D35" s="27">
        <v>342.038</v>
      </c>
      <c r="E35" s="28">
        <v>69.5</v>
      </c>
      <c r="F35" s="28">
        <v>7.1</v>
      </c>
      <c r="G35" s="27">
        <v>311.112</v>
      </c>
      <c r="H35" s="28">
        <v>50.8</v>
      </c>
      <c r="I35" s="28">
        <v>3.7</v>
      </c>
      <c r="J35" s="31">
        <f t="shared" si="0"/>
        <v>18.700000000000003</v>
      </c>
      <c r="K35" s="45">
        <f t="shared" si="1"/>
        <v>30.926</v>
      </c>
      <c r="L35" s="27">
        <v>124.398</v>
      </c>
      <c r="M35" s="28">
        <v>69.3</v>
      </c>
      <c r="N35" s="28" t="s">
        <v>94</v>
      </c>
      <c r="O35" s="27">
        <v>92.593</v>
      </c>
      <c r="P35" s="28">
        <v>56.6</v>
      </c>
      <c r="Q35" s="28" t="s">
        <v>94</v>
      </c>
      <c r="R35" s="31">
        <f t="shared" si="2"/>
        <v>12.699999999999996</v>
      </c>
      <c r="S35" s="45">
        <f t="shared" si="3"/>
        <v>31.805</v>
      </c>
      <c r="T35" s="27">
        <v>3.28</v>
      </c>
      <c r="U35" s="27">
        <v>7.99</v>
      </c>
      <c r="V35" s="1" t="s">
        <v>17</v>
      </c>
      <c r="X35" s="44">
        <v>121.716</v>
      </c>
      <c r="Y35" s="44">
        <v>91.215</v>
      </c>
      <c r="Z35" s="16">
        <f t="shared" si="4"/>
        <v>30.501</v>
      </c>
      <c r="AA35" s="16"/>
      <c r="AB35" s="43">
        <f t="shared" si="5"/>
        <v>9.162375</v>
      </c>
      <c r="AC35" s="15"/>
      <c r="AD35" s="42">
        <f t="shared" si="6"/>
        <v>7.967</v>
      </c>
      <c r="AE35" s="41">
        <f t="shared" si="7"/>
        <v>0.023000000000000576</v>
      </c>
      <c r="AF35" s="40">
        <f t="shared" si="8"/>
        <v>3.272</v>
      </c>
      <c r="AG35" s="39">
        <f t="shared" si="9"/>
        <v>0.008000000000000007</v>
      </c>
      <c r="AH35" s="38">
        <f t="shared" si="10"/>
        <v>0.13660675255213464</v>
      </c>
    </row>
    <row r="36" spans="1:34" ht="12">
      <c r="A36" s="47" t="s">
        <v>148</v>
      </c>
      <c r="B36" s="46" t="s">
        <v>87</v>
      </c>
      <c r="C36" s="29">
        <v>24</v>
      </c>
      <c r="D36" s="27">
        <v>313.551</v>
      </c>
      <c r="E36" s="28">
        <v>69</v>
      </c>
      <c r="F36" s="28">
        <v>7.2</v>
      </c>
      <c r="G36" s="27">
        <v>282.362</v>
      </c>
      <c r="H36" s="28">
        <v>49.8</v>
      </c>
      <c r="I36" s="28">
        <v>3.6</v>
      </c>
      <c r="J36" s="31">
        <f t="shared" si="0"/>
        <v>19.200000000000003</v>
      </c>
      <c r="K36" s="45">
        <f t="shared" si="1"/>
        <v>31.189</v>
      </c>
      <c r="L36" s="27">
        <v>126.077</v>
      </c>
      <c r="M36" s="28">
        <v>68.9</v>
      </c>
      <c r="N36" s="28" t="s">
        <v>94</v>
      </c>
      <c r="O36" s="27">
        <v>94.156</v>
      </c>
      <c r="P36" s="28">
        <v>56.5</v>
      </c>
      <c r="Q36" s="28" t="s">
        <v>94</v>
      </c>
      <c r="R36" s="31">
        <f t="shared" si="2"/>
        <v>12.400000000000006</v>
      </c>
      <c r="S36" s="45">
        <f t="shared" si="3"/>
        <v>31.921</v>
      </c>
      <c r="T36" s="27">
        <v>3.263</v>
      </c>
      <c r="U36" s="27">
        <v>7.605</v>
      </c>
      <c r="V36" s="1" t="s">
        <v>17</v>
      </c>
      <c r="X36" s="44">
        <v>123.388</v>
      </c>
      <c r="Y36" s="44">
        <v>92.757</v>
      </c>
      <c r="Z36" s="16">
        <f t="shared" si="4"/>
        <v>30.631</v>
      </c>
      <c r="AA36" s="16"/>
      <c r="AB36" s="43">
        <f t="shared" si="5"/>
        <v>7.900208333333334</v>
      </c>
      <c r="AC36" s="15"/>
      <c r="AD36" s="42">
        <f t="shared" si="6"/>
        <v>7.573</v>
      </c>
      <c r="AE36" s="41">
        <f t="shared" si="7"/>
        <v>0.03200000000000003</v>
      </c>
      <c r="AF36" s="40">
        <f t="shared" si="8"/>
        <v>3.261</v>
      </c>
      <c r="AG36" s="39">
        <f t="shared" si="9"/>
        <v>0.0019999999999997797</v>
      </c>
      <c r="AH36" s="38">
        <f t="shared" si="10"/>
        <v>0.19761865973466677</v>
      </c>
    </row>
    <row r="37" spans="1:34" ht="12">
      <c r="A37" s="47" t="s">
        <v>149</v>
      </c>
      <c r="B37" s="46" t="s">
        <v>87</v>
      </c>
      <c r="C37" s="29">
        <v>24</v>
      </c>
      <c r="D37" s="27">
        <v>326.397</v>
      </c>
      <c r="E37" s="28">
        <v>68.6</v>
      </c>
      <c r="F37" s="28">
        <v>6.6</v>
      </c>
      <c r="G37" s="27">
        <v>286.301</v>
      </c>
      <c r="H37" s="28">
        <v>49.4</v>
      </c>
      <c r="I37" s="28">
        <v>3.5</v>
      </c>
      <c r="J37" s="31">
        <f t="shared" si="0"/>
        <v>19.199999999999996</v>
      </c>
      <c r="K37" s="45">
        <f t="shared" si="1"/>
        <v>40.096</v>
      </c>
      <c r="L37" s="27">
        <v>128.99</v>
      </c>
      <c r="M37" s="28">
        <v>68.4</v>
      </c>
      <c r="N37" s="28" t="s">
        <v>94</v>
      </c>
      <c r="O37" s="27">
        <v>88.425</v>
      </c>
      <c r="P37" s="28">
        <v>55.8</v>
      </c>
      <c r="Q37" s="28" t="s">
        <v>94</v>
      </c>
      <c r="R37" s="31">
        <f t="shared" si="2"/>
        <v>12.600000000000009</v>
      </c>
      <c r="S37" s="45">
        <f t="shared" si="3"/>
        <v>40.565</v>
      </c>
      <c r="T37" s="27">
        <v>3.782</v>
      </c>
      <c r="U37" s="27">
        <v>8.25</v>
      </c>
      <c r="V37" s="1" t="s">
        <v>17</v>
      </c>
      <c r="X37" s="44">
        <v>126.274</v>
      </c>
      <c r="Y37" s="44">
        <v>87.142</v>
      </c>
      <c r="Z37" s="16">
        <f t="shared" si="4"/>
        <v>39.132</v>
      </c>
      <c r="AA37" s="16"/>
      <c r="AB37" s="43">
        <f t="shared" si="5"/>
        <v>8.298291666666666</v>
      </c>
      <c r="AC37" s="15"/>
      <c r="AD37" s="42">
        <f t="shared" si="6"/>
        <v>8.248</v>
      </c>
      <c r="AE37" s="41">
        <f t="shared" si="7"/>
        <v>0.002000000000000668</v>
      </c>
      <c r="AF37" s="40">
        <f t="shared" si="8"/>
        <v>3.775</v>
      </c>
      <c r="AG37" s="39">
        <f t="shared" si="9"/>
        <v>0.007000000000000117</v>
      </c>
      <c r="AH37" s="38">
        <f t="shared" si="10"/>
        <v>0.3367085689536532</v>
      </c>
    </row>
    <row r="38" spans="1:34" ht="12">
      <c r="A38" s="47" t="s">
        <v>150</v>
      </c>
      <c r="B38" s="46" t="s">
        <v>87</v>
      </c>
      <c r="C38" s="29">
        <v>24</v>
      </c>
      <c r="D38" s="27">
        <v>329.863</v>
      </c>
      <c r="E38" s="28">
        <v>70</v>
      </c>
      <c r="F38" s="28">
        <v>7</v>
      </c>
      <c r="G38" s="27">
        <v>299.667</v>
      </c>
      <c r="H38" s="28">
        <v>50.7</v>
      </c>
      <c r="I38" s="28">
        <v>3.6</v>
      </c>
      <c r="J38" s="31">
        <f aca="true" t="shared" si="11" ref="J38:J44">E38-H38</f>
        <v>19.299999999999997</v>
      </c>
      <c r="K38" s="45">
        <f aca="true" t="shared" si="12" ref="K38:K44">ROUND(D38-G38,3)</f>
        <v>30.196</v>
      </c>
      <c r="L38" s="27">
        <v>122.568</v>
      </c>
      <c r="M38" s="28">
        <v>69.8</v>
      </c>
      <c r="N38" s="28">
        <v>0</v>
      </c>
      <c r="O38" s="27">
        <v>91.776</v>
      </c>
      <c r="P38" s="28">
        <v>56.8</v>
      </c>
      <c r="Q38" s="28">
        <v>0</v>
      </c>
      <c r="R38" s="31">
        <f aca="true" t="shared" si="13" ref="R38:R43">M38-P38</f>
        <v>13</v>
      </c>
      <c r="S38" s="45">
        <f aca="true" t="shared" si="14" ref="S38:S43">ROUND(L38-O38,3)</f>
        <v>30.792</v>
      </c>
      <c r="T38" s="27">
        <v>3.236</v>
      </c>
      <c r="U38" s="27">
        <v>7.901</v>
      </c>
      <c r="V38" s="1" t="s">
        <v>17</v>
      </c>
      <c r="X38" s="44">
        <v>119.892</v>
      </c>
      <c r="Y38" s="44">
        <v>90.399</v>
      </c>
      <c r="Z38" s="16">
        <f t="shared" si="4"/>
        <v>29.493</v>
      </c>
      <c r="AA38" s="16"/>
      <c r="AB38" s="43">
        <f t="shared" si="5"/>
        <v>8.719499999999998</v>
      </c>
      <c r="AC38" s="15"/>
      <c r="AD38" s="42">
        <f t="shared" si="6"/>
        <v>7.897</v>
      </c>
      <c r="AE38" s="41">
        <f t="shared" si="7"/>
        <v>0.0039999999999995595</v>
      </c>
      <c r="AF38" s="40">
        <f t="shared" si="8"/>
        <v>3.234</v>
      </c>
      <c r="AG38" s="39">
        <f t="shared" si="9"/>
        <v>0.002000000000000224</v>
      </c>
      <c r="AH38" s="38">
        <f t="shared" si="10"/>
        <v>0.23459373237627199</v>
      </c>
    </row>
    <row r="39" spans="1:34" ht="12">
      <c r="A39" s="47" t="s">
        <v>151</v>
      </c>
      <c r="B39" s="46" t="s">
        <v>87</v>
      </c>
      <c r="C39" s="29">
        <v>24</v>
      </c>
      <c r="D39" s="27">
        <v>345.028</v>
      </c>
      <c r="E39" s="28">
        <v>69.7</v>
      </c>
      <c r="F39" s="28">
        <v>7.1</v>
      </c>
      <c r="G39" s="27">
        <v>313.794</v>
      </c>
      <c r="H39" s="28">
        <v>50.8</v>
      </c>
      <c r="I39" s="28">
        <v>3.7</v>
      </c>
      <c r="J39" s="31">
        <f t="shared" si="11"/>
        <v>18.900000000000006</v>
      </c>
      <c r="K39" s="45">
        <f t="shared" si="12"/>
        <v>31.234</v>
      </c>
      <c r="L39" s="27">
        <v>124.058</v>
      </c>
      <c r="M39" s="28">
        <v>69.5</v>
      </c>
      <c r="N39" s="28">
        <v>0</v>
      </c>
      <c r="O39" s="27">
        <v>92.39</v>
      </c>
      <c r="P39" s="28">
        <v>56.6</v>
      </c>
      <c r="Q39" s="28">
        <v>0</v>
      </c>
      <c r="R39" s="31">
        <f t="shared" si="13"/>
        <v>12.899999999999999</v>
      </c>
      <c r="S39" s="45">
        <f t="shared" si="14"/>
        <v>31.668</v>
      </c>
      <c r="T39" s="27">
        <v>3.287</v>
      </c>
      <c r="U39" s="27">
        <v>8.124</v>
      </c>
      <c r="V39" s="1" t="s">
        <v>17</v>
      </c>
      <c r="X39" s="44">
        <v>121.368</v>
      </c>
      <c r="Y39" s="44">
        <v>91.011</v>
      </c>
      <c r="Z39" s="16">
        <f t="shared" si="4"/>
        <v>30.357</v>
      </c>
      <c r="AA39" s="16"/>
      <c r="AB39" s="43">
        <f t="shared" si="5"/>
        <v>9.282625</v>
      </c>
      <c r="AC39" s="15"/>
      <c r="AD39" s="42">
        <f t="shared" si="6"/>
        <v>8.108</v>
      </c>
      <c r="AE39" s="41">
        <f t="shared" si="7"/>
        <v>0.016000000000000014</v>
      </c>
      <c r="AF39" s="40">
        <f t="shared" si="8"/>
        <v>3.284</v>
      </c>
      <c r="AG39" s="39">
        <f t="shared" si="9"/>
        <v>0.0030000000000001137</v>
      </c>
      <c r="AH39" s="38">
        <f t="shared" si="10"/>
        <v>0.27948271796146595</v>
      </c>
    </row>
    <row r="40" spans="1:38" ht="12">
      <c r="A40" s="47" t="s">
        <v>152</v>
      </c>
      <c r="B40" s="46" t="s">
        <v>87</v>
      </c>
      <c r="C40" s="29">
        <v>24</v>
      </c>
      <c r="D40" s="27">
        <v>347.607</v>
      </c>
      <c r="E40" s="28">
        <v>69.1</v>
      </c>
      <c r="F40" s="28">
        <v>7</v>
      </c>
      <c r="G40" s="27">
        <v>315.026</v>
      </c>
      <c r="H40" s="28">
        <v>50.3</v>
      </c>
      <c r="I40" s="28">
        <v>3.7</v>
      </c>
      <c r="J40" s="31">
        <f t="shared" si="11"/>
        <v>18.799999999999997</v>
      </c>
      <c r="K40" s="45">
        <f t="shared" si="12"/>
        <v>32.581</v>
      </c>
      <c r="L40" s="27">
        <v>123.842</v>
      </c>
      <c r="M40" s="28">
        <v>68.9</v>
      </c>
      <c r="N40" s="28">
        <v>0</v>
      </c>
      <c r="O40" s="27">
        <v>90.992</v>
      </c>
      <c r="P40" s="28">
        <v>56.1</v>
      </c>
      <c r="Q40" s="28">
        <v>0</v>
      </c>
      <c r="R40" s="31">
        <f t="shared" si="13"/>
        <v>12.800000000000004</v>
      </c>
      <c r="S40" s="45">
        <f t="shared" si="14"/>
        <v>32.85</v>
      </c>
      <c r="T40" s="27">
        <v>3.323</v>
      </c>
      <c r="U40" s="27">
        <v>8.181</v>
      </c>
      <c r="V40" s="1" t="s">
        <v>17</v>
      </c>
      <c r="X40" s="44">
        <v>121.199</v>
      </c>
      <c r="Y40" s="44">
        <v>89.656</v>
      </c>
      <c r="Z40" s="16">
        <f t="shared" si="4"/>
        <v>31.543</v>
      </c>
      <c r="AA40" s="16"/>
      <c r="AB40" s="43">
        <f t="shared" si="5"/>
        <v>9.390416666666667</v>
      </c>
      <c r="AC40" s="15"/>
      <c r="AD40" s="42">
        <f t="shared" si="6"/>
        <v>8.174</v>
      </c>
      <c r="AE40" s="41">
        <f t="shared" si="7"/>
        <v>0.006999999999999673</v>
      </c>
      <c r="AF40" s="40">
        <f t="shared" si="8"/>
        <v>3.321</v>
      </c>
      <c r="AG40" s="39">
        <f t="shared" si="9"/>
        <v>0.0019999999999997797</v>
      </c>
      <c r="AH40" s="38">
        <f t="shared" si="10"/>
        <v>0.3294966129779776</v>
      </c>
      <c r="AJ40" s="48"/>
      <c r="AK40" s="48"/>
      <c r="AL40" s="48"/>
    </row>
    <row r="41" spans="1:38" ht="12">
      <c r="A41" s="47" t="s">
        <v>153</v>
      </c>
      <c r="B41" s="46" t="s">
        <v>87</v>
      </c>
      <c r="C41" s="29">
        <v>24</v>
      </c>
      <c r="D41" s="27">
        <v>324.06</v>
      </c>
      <c r="E41" s="28">
        <v>69.2</v>
      </c>
      <c r="F41" s="28">
        <v>6.9</v>
      </c>
      <c r="G41" s="27">
        <v>291.43</v>
      </c>
      <c r="H41" s="28">
        <v>49.2</v>
      </c>
      <c r="I41" s="28">
        <v>3.6</v>
      </c>
      <c r="J41" s="31">
        <f t="shared" si="11"/>
        <v>20</v>
      </c>
      <c r="K41" s="45">
        <f t="shared" si="12"/>
        <v>32.63</v>
      </c>
      <c r="L41" s="27">
        <v>114.443</v>
      </c>
      <c r="M41" s="28">
        <v>68.9</v>
      </c>
      <c r="N41" s="28">
        <v>0</v>
      </c>
      <c r="O41" s="27">
        <v>81.753</v>
      </c>
      <c r="P41" s="28">
        <v>55.6</v>
      </c>
      <c r="Q41" s="28">
        <v>0</v>
      </c>
      <c r="R41" s="31">
        <f t="shared" si="13"/>
        <v>13.300000000000004</v>
      </c>
      <c r="S41" s="45">
        <f t="shared" si="14"/>
        <v>32.69</v>
      </c>
      <c r="T41" s="27">
        <v>3.241</v>
      </c>
      <c r="U41" s="27">
        <v>8.099</v>
      </c>
      <c r="V41" s="1" t="s">
        <v>17</v>
      </c>
      <c r="X41" s="44">
        <v>112</v>
      </c>
      <c r="Y41" s="44">
        <v>80.573</v>
      </c>
      <c r="Z41" s="16">
        <f t="shared" si="4"/>
        <v>31.427</v>
      </c>
      <c r="AA41" s="16"/>
      <c r="AB41" s="43">
        <f t="shared" si="5"/>
        <v>8.785708333333334</v>
      </c>
      <c r="AC41" s="15"/>
      <c r="AD41" s="42">
        <f t="shared" si="6"/>
        <v>8.087</v>
      </c>
      <c r="AE41" s="41">
        <f t="shared" si="7"/>
        <v>0.012000000000000455</v>
      </c>
      <c r="AF41" s="40">
        <f t="shared" si="8"/>
        <v>3.237</v>
      </c>
      <c r="AG41" s="39">
        <f t="shared" si="9"/>
        <v>0.0040000000000000036</v>
      </c>
      <c r="AH41" s="38">
        <f t="shared" si="10"/>
        <v>0.4127920941564022</v>
      </c>
      <c r="AJ41" s="48"/>
      <c r="AK41" s="48"/>
      <c r="AL41" s="48"/>
    </row>
    <row r="42" spans="1:38" ht="12">
      <c r="A42" s="47" t="s">
        <v>154</v>
      </c>
      <c r="B42" s="46" t="s">
        <v>87</v>
      </c>
      <c r="C42" s="29">
        <v>24</v>
      </c>
      <c r="D42" s="27">
        <v>265.094</v>
      </c>
      <c r="E42" s="28">
        <v>68.8</v>
      </c>
      <c r="F42" s="28">
        <v>6.9</v>
      </c>
      <c r="G42" s="27">
        <v>232.6</v>
      </c>
      <c r="H42" s="28">
        <v>45.5</v>
      </c>
      <c r="I42" s="28">
        <v>3.6</v>
      </c>
      <c r="J42" s="31">
        <f t="shared" si="11"/>
        <v>23.299999999999997</v>
      </c>
      <c r="K42" s="45">
        <f t="shared" si="12"/>
        <v>32.494</v>
      </c>
      <c r="L42" s="27">
        <v>94.247</v>
      </c>
      <c r="M42" s="28">
        <v>68.5</v>
      </c>
      <c r="N42" s="28">
        <v>0</v>
      </c>
      <c r="O42" s="27">
        <v>61.502</v>
      </c>
      <c r="P42" s="28">
        <v>53.5</v>
      </c>
      <c r="Q42" s="28">
        <v>0</v>
      </c>
      <c r="R42" s="31">
        <f t="shared" si="13"/>
        <v>15</v>
      </c>
      <c r="S42" s="45">
        <f t="shared" si="14"/>
        <v>32.745</v>
      </c>
      <c r="T42" s="27">
        <v>3.075</v>
      </c>
      <c r="U42" s="27">
        <v>7.683</v>
      </c>
      <c r="V42" s="1" t="s">
        <v>17</v>
      </c>
      <c r="X42" s="44">
        <v>92.257</v>
      </c>
      <c r="Y42" s="44">
        <v>60.676</v>
      </c>
      <c r="Z42" s="16">
        <f t="shared" si="4"/>
        <v>31.581</v>
      </c>
      <c r="AA42" s="16"/>
      <c r="AB42" s="43">
        <f t="shared" si="5"/>
        <v>7.163499999999999</v>
      </c>
      <c r="AC42" s="15"/>
      <c r="AD42" s="42">
        <f t="shared" si="6"/>
        <v>7.655</v>
      </c>
      <c r="AE42" s="41">
        <f t="shared" si="7"/>
        <v>0.02799999999999958</v>
      </c>
      <c r="AF42" s="40">
        <f t="shared" si="8"/>
        <v>3.073</v>
      </c>
      <c r="AG42" s="39">
        <f t="shared" si="9"/>
        <v>0.002000000000000224</v>
      </c>
      <c r="AH42" s="38">
        <f t="shared" si="10"/>
        <v>0.39251934651762693</v>
      </c>
      <c r="AJ42" s="48"/>
      <c r="AK42" s="48"/>
      <c r="AL42" s="48"/>
    </row>
    <row r="43" spans="1:38" ht="12">
      <c r="A43" s="47" t="s">
        <v>155</v>
      </c>
      <c r="B43" s="46" t="s">
        <v>87</v>
      </c>
      <c r="C43" s="29">
        <v>24</v>
      </c>
      <c r="D43" s="27">
        <v>235.375</v>
      </c>
      <c r="E43" s="28">
        <v>69.2</v>
      </c>
      <c r="F43" s="28">
        <v>7.1</v>
      </c>
      <c r="G43" s="27">
        <v>202.61</v>
      </c>
      <c r="H43" s="28">
        <v>44.3</v>
      </c>
      <c r="I43" s="28">
        <v>3.5</v>
      </c>
      <c r="J43" s="31">
        <f t="shared" si="11"/>
        <v>24.900000000000006</v>
      </c>
      <c r="K43" s="45">
        <f t="shared" si="12"/>
        <v>32.765</v>
      </c>
      <c r="L43" s="27">
        <v>90.212</v>
      </c>
      <c r="M43" s="28">
        <v>68.6</v>
      </c>
      <c r="N43" s="28">
        <v>0</v>
      </c>
      <c r="O43" s="27">
        <v>56.928</v>
      </c>
      <c r="P43" s="28">
        <v>52.6</v>
      </c>
      <c r="Q43" s="28">
        <v>0</v>
      </c>
      <c r="R43" s="31">
        <f t="shared" si="13"/>
        <v>15.999999999999993</v>
      </c>
      <c r="S43" s="45">
        <f t="shared" si="14"/>
        <v>33.284</v>
      </c>
      <c r="T43" s="27">
        <v>3.107</v>
      </c>
      <c r="U43" s="27">
        <v>7.316</v>
      </c>
      <c r="V43" s="1" t="s">
        <v>17</v>
      </c>
      <c r="X43" s="44">
        <v>88.3</v>
      </c>
      <c r="Y43" s="44">
        <v>56.188</v>
      </c>
      <c r="Z43" s="16">
        <f t="shared" si="4"/>
        <v>32.112</v>
      </c>
      <c r="AA43" s="16"/>
      <c r="AB43" s="43">
        <f t="shared" si="5"/>
        <v>6.100916666666667</v>
      </c>
      <c r="AC43" s="15"/>
      <c r="AD43" s="42">
        <f t="shared" si="6"/>
        <v>7.312</v>
      </c>
      <c r="AE43" s="41">
        <f t="shared" si="7"/>
        <v>0.0039999999999995595</v>
      </c>
      <c r="AF43" s="40">
        <f t="shared" si="8"/>
        <v>3.102</v>
      </c>
      <c r="AG43" s="39">
        <f t="shared" si="9"/>
        <v>0.0050000000000003375</v>
      </c>
      <c r="AH43" s="38">
        <f t="shared" si="10"/>
        <v>0.3222940624845756</v>
      </c>
      <c r="AJ43" s="48"/>
      <c r="AK43" s="48"/>
      <c r="AL43" s="48"/>
    </row>
    <row r="44" spans="1:38" ht="12">
      <c r="A44" s="47" t="s">
        <v>156</v>
      </c>
      <c r="B44" s="46" t="s">
        <v>160</v>
      </c>
      <c r="C44" s="29">
        <v>24</v>
      </c>
      <c r="D44" s="27">
        <v>271.107</v>
      </c>
      <c r="E44" s="28">
        <v>68.3</v>
      </c>
      <c r="F44" s="28">
        <v>7</v>
      </c>
      <c r="G44" s="27">
        <v>235.133</v>
      </c>
      <c r="H44" s="28">
        <v>45.3</v>
      </c>
      <c r="I44" s="28">
        <v>3.5</v>
      </c>
      <c r="J44" s="31">
        <f t="shared" si="11"/>
        <v>23</v>
      </c>
      <c r="K44" s="45">
        <f t="shared" si="12"/>
        <v>35.974</v>
      </c>
      <c r="L44" s="27">
        <v>99.211</v>
      </c>
      <c r="M44" s="28">
        <v>68</v>
      </c>
      <c r="N44" s="28">
        <v>0</v>
      </c>
      <c r="O44" s="27">
        <v>63.056</v>
      </c>
      <c r="P44" s="28">
        <v>53.1</v>
      </c>
      <c r="Q44" s="28">
        <v>0</v>
      </c>
      <c r="R44" s="31">
        <f>M44-P44</f>
        <v>14.899999999999999</v>
      </c>
      <c r="S44" s="45">
        <f>ROUND(L44-O44,3)</f>
        <v>36.155</v>
      </c>
      <c r="T44" s="27">
        <v>3.307</v>
      </c>
      <c r="U44" s="27">
        <v>7.872</v>
      </c>
      <c r="V44" s="1" t="s">
        <v>17</v>
      </c>
      <c r="X44" s="44">
        <v>97.143</v>
      </c>
      <c r="Y44" s="44">
        <v>62.222</v>
      </c>
      <c r="Z44" s="16">
        <f t="shared" si="4"/>
        <v>34.921</v>
      </c>
      <c r="AA44" s="16"/>
      <c r="AB44" s="43">
        <f t="shared" si="5"/>
        <v>7.204625</v>
      </c>
      <c r="AC44" s="15"/>
      <c r="AD44" s="42">
        <f t="shared" si="6"/>
        <v>7.865</v>
      </c>
      <c r="AE44" s="41">
        <f t="shared" si="7"/>
        <v>0.006999999999999673</v>
      </c>
      <c r="AF44" s="40">
        <f t="shared" si="8"/>
        <v>3.302</v>
      </c>
      <c r="AG44" s="39">
        <f t="shared" si="9"/>
        <v>0.004999999999999893</v>
      </c>
      <c r="AH44" s="38">
        <f t="shared" si="10"/>
        <v>0.44783165272420167</v>
      </c>
      <c r="AJ44" s="48"/>
      <c r="AK44" s="48"/>
      <c r="AL44" s="48"/>
    </row>
    <row r="45" spans="1:38" ht="12">
      <c r="A45" s="47" t="s">
        <v>157</v>
      </c>
      <c r="B45" s="46" t="s">
        <v>87</v>
      </c>
      <c r="C45" s="29">
        <v>24</v>
      </c>
      <c r="D45" s="27">
        <v>288.557</v>
      </c>
      <c r="E45" s="28">
        <v>70.3</v>
      </c>
      <c r="F45" s="28">
        <v>7.1</v>
      </c>
      <c r="G45" s="27">
        <v>255.938</v>
      </c>
      <c r="H45" s="28">
        <v>47.1</v>
      </c>
      <c r="I45" s="28">
        <v>3.6</v>
      </c>
      <c r="J45" s="31">
        <f>E45-H45</f>
        <v>23.199999999999996</v>
      </c>
      <c r="K45" s="45">
        <f>ROUND(D45-G45,3)</f>
        <v>32.619</v>
      </c>
      <c r="L45" s="27">
        <v>91.52</v>
      </c>
      <c r="M45" s="28">
        <v>69</v>
      </c>
      <c r="N45" s="28">
        <v>0</v>
      </c>
      <c r="O45" s="27">
        <v>58.813</v>
      </c>
      <c r="P45" s="28">
        <v>52.5</v>
      </c>
      <c r="Q45" s="28">
        <v>0</v>
      </c>
      <c r="R45" s="31">
        <f>M45-P45</f>
        <v>16.5</v>
      </c>
      <c r="S45" s="45">
        <f>ROUND(L45-O45,3)</f>
        <v>32.707</v>
      </c>
      <c r="T45" s="27">
        <v>3.131</v>
      </c>
      <c r="U45" s="27">
        <v>8.261</v>
      </c>
      <c r="V45" s="1" t="s">
        <v>17</v>
      </c>
      <c r="X45" s="44">
        <v>89.563</v>
      </c>
      <c r="Y45" s="44">
        <v>58.051</v>
      </c>
      <c r="Z45" s="16">
        <f t="shared" si="4"/>
        <v>31.512</v>
      </c>
      <c r="AA45" s="16"/>
      <c r="AB45" s="43">
        <f t="shared" si="5"/>
        <v>8.245291666666667</v>
      </c>
      <c r="AC45" s="15"/>
      <c r="AD45" s="42">
        <f t="shared" si="6"/>
        <v>8.231</v>
      </c>
      <c r="AE45" s="41">
        <f t="shared" si="7"/>
        <v>0.02999999999999936</v>
      </c>
      <c r="AF45" s="40">
        <f t="shared" si="8"/>
        <v>3.132</v>
      </c>
      <c r="AG45" s="39">
        <f t="shared" si="9"/>
        <v>-0.001000000000000334</v>
      </c>
      <c r="AH45" s="38">
        <f t="shared" si="10"/>
        <v>0.43252662754260773</v>
      </c>
      <c r="AJ45" s="48"/>
      <c r="AK45" s="48"/>
      <c r="AL45" s="48"/>
    </row>
    <row r="46" spans="1:34" ht="12.75">
      <c r="A46" s="47" t="s">
        <v>158</v>
      </c>
      <c r="B46" s="46" t="s">
        <v>141</v>
      </c>
      <c r="C46" s="29">
        <v>24</v>
      </c>
      <c r="D46" s="27">
        <v>284.207</v>
      </c>
      <c r="E46" s="28">
        <v>72.7</v>
      </c>
      <c r="F46" s="28">
        <v>7.3</v>
      </c>
      <c r="G46" s="27">
        <v>251.174</v>
      </c>
      <c r="H46" s="28">
        <v>48.9</v>
      </c>
      <c r="I46" s="28">
        <v>3.6</v>
      </c>
      <c r="J46" s="31">
        <f>E46-H46</f>
        <v>23.800000000000004</v>
      </c>
      <c r="K46" s="45">
        <f>ROUND(D46-G46,3)</f>
        <v>33.033</v>
      </c>
      <c r="L46" s="27">
        <v>83.887</v>
      </c>
      <c r="M46" s="28">
        <v>69.6</v>
      </c>
      <c r="N46" s="28">
        <v>0</v>
      </c>
      <c r="O46" s="27">
        <v>50.545</v>
      </c>
      <c r="P46" s="28">
        <v>50.2</v>
      </c>
      <c r="Q46" s="28">
        <v>0</v>
      </c>
      <c r="R46" s="31">
        <f>M46-P46</f>
        <v>19.39999999999999</v>
      </c>
      <c r="S46" s="45">
        <f>ROUND(L46-O46,3)</f>
        <v>33.342</v>
      </c>
      <c r="T46" s="27">
        <v>3.204</v>
      </c>
      <c r="U46" s="27">
        <v>8.379</v>
      </c>
      <c r="V46" s="1" t="s">
        <v>17</v>
      </c>
      <c r="X46" s="44">
        <v>82.061</v>
      </c>
      <c r="Y46" s="44">
        <v>49.943</v>
      </c>
      <c r="Z46" s="16">
        <f t="shared" si="4"/>
        <v>32.118</v>
      </c>
      <c r="AA46" s="16"/>
      <c r="AB46" s="43">
        <f t="shared" si="5"/>
        <v>8.384625</v>
      </c>
      <c r="AC46" s="15"/>
      <c r="AD46" s="86">
        <f t="shared" si="6"/>
        <v>8.379</v>
      </c>
      <c r="AE46" s="41">
        <f t="shared" si="7"/>
        <v>0</v>
      </c>
      <c r="AF46" s="91">
        <f t="shared" si="8"/>
        <v>3.204</v>
      </c>
      <c r="AG46" s="39">
        <f t="shared" si="9"/>
        <v>0</v>
      </c>
      <c r="AH46" s="38">
        <f t="shared" si="10"/>
        <v>0.3642892974591316</v>
      </c>
    </row>
    <row r="47" spans="1:34" ht="12">
      <c r="A47" s="47" t="s">
        <v>159</v>
      </c>
      <c r="B47" s="46" t="s">
        <v>87</v>
      </c>
      <c r="C47" s="29">
        <v>24</v>
      </c>
      <c r="D47" s="27">
        <v>268.94</v>
      </c>
      <c r="E47" s="28">
        <v>75.5</v>
      </c>
      <c r="F47" s="28">
        <v>7.4</v>
      </c>
      <c r="G47" s="27">
        <v>238.252</v>
      </c>
      <c r="H47" s="28">
        <v>50.4</v>
      </c>
      <c r="I47" s="28">
        <v>3.5</v>
      </c>
      <c r="J47" s="31">
        <f>E47-H47</f>
        <v>25.1</v>
      </c>
      <c r="K47" s="45">
        <f>ROUND(D47-G47,3)</f>
        <v>30.688</v>
      </c>
      <c r="L47" s="27">
        <v>83.887</v>
      </c>
      <c r="M47" s="28">
        <v>70.6</v>
      </c>
      <c r="N47" s="28">
        <v>0</v>
      </c>
      <c r="O47" s="27">
        <v>52.693</v>
      </c>
      <c r="P47" s="28">
        <v>50.4</v>
      </c>
      <c r="Q47" s="28">
        <v>0</v>
      </c>
      <c r="R47" s="31">
        <f>M47-P47</f>
        <v>20.199999999999996</v>
      </c>
      <c r="S47" s="45">
        <f>ROUND(L47-O47,3)</f>
        <v>31.194</v>
      </c>
      <c r="T47" s="27">
        <v>3.169</v>
      </c>
      <c r="U47" s="27">
        <v>8.313</v>
      </c>
      <c r="V47" s="1" t="s">
        <v>17</v>
      </c>
      <c r="X47" s="44">
        <v>82.015</v>
      </c>
      <c r="Y47" s="44">
        <v>52.061</v>
      </c>
      <c r="Z47" s="16">
        <f t="shared" si="4"/>
        <v>29.954</v>
      </c>
      <c r="AA47" s="16"/>
      <c r="AB47" s="43">
        <f t="shared" si="5"/>
        <v>7.757958333333334</v>
      </c>
      <c r="AC47" s="15"/>
      <c r="AD47" s="42">
        <f t="shared" si="6"/>
        <v>8.297</v>
      </c>
      <c r="AE47" s="41">
        <f t="shared" si="7"/>
        <v>0.016000000000000014</v>
      </c>
      <c r="AF47" s="40">
        <f t="shared" si="8"/>
        <v>3.166</v>
      </c>
      <c r="AG47" s="39">
        <f t="shared" si="9"/>
        <v>0.0030000000000001137</v>
      </c>
      <c r="AH47" s="38">
        <f t="shared" si="10"/>
        <v>0.3080771619965407</v>
      </c>
    </row>
    <row r="48" spans="1:27" ht="12">
      <c r="A48" s="29" t="s">
        <v>16</v>
      </c>
      <c r="B48" s="29"/>
      <c r="C48" s="29"/>
      <c r="D48" s="27">
        <f>ROUND(AVERAGE(D17:D47),3)</f>
        <v>290.211</v>
      </c>
      <c r="E48" s="28">
        <f>ROUND(AVERAGE(E17:E47),1)</f>
        <v>71.8</v>
      </c>
      <c r="F48" s="33">
        <f>IF(SUM(F17:F47)=0,0,ROUND(AVERAGE(F17:F47),1))</f>
        <v>6.7</v>
      </c>
      <c r="G48" s="27">
        <f>ROUND(AVERAGE(G17:G47),3)</f>
        <v>258.433</v>
      </c>
      <c r="H48" s="28">
        <f>ROUND(AVERAGE(H17:H47),1)</f>
        <v>49.3</v>
      </c>
      <c r="I48" s="33">
        <f>IF(SUM(I17:I47)=0,0,ROUND(AVERAGE(I17:I47),1))</f>
        <v>3.7</v>
      </c>
      <c r="J48" s="31">
        <f>ROUND(AVERAGE(J17:J47),1)</f>
        <v>22.5</v>
      </c>
      <c r="K48" s="27">
        <f>ROUND(AVERAGE(K17:K47),3)</f>
        <v>31.779</v>
      </c>
      <c r="L48" s="27">
        <f>ROUND(AVERAGE(L17:L47),3)</f>
        <v>106.994</v>
      </c>
      <c r="M48" s="28">
        <f>ROUND(AVERAGE(M17:M47),1)</f>
        <v>71</v>
      </c>
      <c r="N48" s="32">
        <f>IF(SUM(N17:N47)=0,0,ROUND(AVERAGE(N17:N47),1))</f>
        <v>0</v>
      </c>
      <c r="O48" s="27">
        <f>ROUND(AVERAGE(O17:O47),3)</f>
        <v>74.718</v>
      </c>
      <c r="P48" s="28">
        <f>ROUND(AVERAGE(P17:P47),1)</f>
        <v>55.5</v>
      </c>
      <c r="Q48" s="32">
        <f>IF(SUM(Q17:Q47)=0,0,ROUND(AVERAGE(Q17:Q47),1))</f>
        <v>0</v>
      </c>
      <c r="R48" s="31">
        <f>ROUND(AVERAGE(R17:R47),1)</f>
        <v>15.5</v>
      </c>
      <c r="S48" s="27">
        <f>ROUND(AVERAGE(S17:S47),3)</f>
        <v>32.276</v>
      </c>
      <c r="T48" s="27"/>
      <c r="U48" s="27"/>
      <c r="X48" s="30"/>
      <c r="Y48" s="30"/>
      <c r="Z48" s="30"/>
      <c r="AA48" s="30"/>
    </row>
    <row r="49" spans="1:29" ht="12">
      <c r="A49" s="29" t="s">
        <v>15</v>
      </c>
      <c r="B49" s="29"/>
      <c r="C49" s="29">
        <f>SUM(C17:C47)</f>
        <v>744</v>
      </c>
      <c r="D49" s="27">
        <f>SUM(D17:D47)</f>
        <v>8996.553000000002</v>
      </c>
      <c r="E49" s="28"/>
      <c r="F49" s="28"/>
      <c r="G49" s="27">
        <f>SUM(G17:G47)</f>
        <v>8011.417000000001</v>
      </c>
      <c r="H49" s="28"/>
      <c r="I49" s="28"/>
      <c r="J49" s="28"/>
      <c r="K49" s="27">
        <f>SUM(K17:K47)</f>
        <v>985.1360000000002</v>
      </c>
      <c r="L49" s="27">
        <f>SUM(L17:L47)</f>
        <v>3316.805</v>
      </c>
      <c r="M49" s="28"/>
      <c r="N49" s="28"/>
      <c r="O49" s="27">
        <f>SUM(O17:O47)</f>
        <v>2316.2430000000004</v>
      </c>
      <c r="P49" s="28"/>
      <c r="Q49" s="28"/>
      <c r="R49" s="28"/>
      <c r="S49" s="27">
        <f>SUM(S17:S47)</f>
        <v>1000.5619999999999</v>
      </c>
      <c r="T49" s="27">
        <f>SUM(T17:T47)</f>
        <v>101.201</v>
      </c>
      <c r="U49" s="27">
        <f>SUM(U17:U47)</f>
        <v>248.414</v>
      </c>
      <c r="X49" s="16">
        <f>SUM(X17:X47)</f>
        <v>3242.14</v>
      </c>
      <c r="Y49" s="16">
        <f>SUM(Y17:Y47)</f>
        <v>2281.7490000000007</v>
      </c>
      <c r="Z49" s="16">
        <f>SUM(Z17:Z47)</f>
        <v>960.391</v>
      </c>
      <c r="AA49" s="16"/>
      <c r="AC49" s="15"/>
    </row>
    <row r="50" spans="24:30" ht="12">
      <c r="X50" s="16"/>
      <c r="Y50" s="16"/>
      <c r="Z50" s="16"/>
      <c r="AA50" s="16"/>
      <c r="AC50" s="15"/>
      <c r="AD50" s="25">
        <f>31-COUNTIF(A17:A47,"")</f>
        <v>31</v>
      </c>
    </row>
    <row r="51" spans="1:30" ht="1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2214.103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1951.014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263.089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751.322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486.046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265.277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25.41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63.912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780.026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522.639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257.387</v>
      </c>
      <c r="AA51" s="16"/>
      <c r="AC51" s="15"/>
      <c r="AD51" s="25">
        <f>COUNT(C17:C47)</f>
        <v>31</v>
      </c>
    </row>
    <row r="52" spans="1:34" ht="12">
      <c r="A52" s="1" t="s">
        <v>13</v>
      </c>
      <c r="D52" s="23">
        <f>-'10-17'!D50</f>
        <v>-2851.433</v>
      </c>
      <c r="E52" s="17"/>
      <c r="F52" s="17"/>
      <c r="G52" s="23">
        <f>-'10-17'!G50</f>
        <v>-2589.759</v>
      </c>
      <c r="H52" s="17"/>
      <c r="I52" s="17"/>
      <c r="J52" s="17"/>
      <c r="K52" s="23">
        <f>-'10-17'!K50</f>
        <v>-261.674</v>
      </c>
      <c r="L52" s="23">
        <f>-'10-17'!L50</f>
        <v>-1514.007</v>
      </c>
      <c r="M52" s="24"/>
      <c r="N52" s="24"/>
      <c r="O52" s="23">
        <f>-'10-17'!O50</f>
        <v>-1249.446</v>
      </c>
      <c r="P52" s="17"/>
      <c r="Q52" s="17"/>
      <c r="R52" s="17"/>
      <c r="S52" s="23">
        <f>-'10-17'!S50</f>
        <v>-264.561</v>
      </c>
      <c r="T52" s="23">
        <f>-'10-17'!T50</f>
        <v>-29.19</v>
      </c>
      <c r="U52" s="23">
        <f>-'10-17'!U50</f>
        <v>-62.609</v>
      </c>
      <c r="V52" s="1" t="s">
        <v>12</v>
      </c>
      <c r="X52" s="23">
        <f>-'10-17'!X50</f>
        <v>-1481.336</v>
      </c>
      <c r="Y52" s="23">
        <f>-'10-17'!Y50</f>
        <v>-1228.769</v>
      </c>
      <c r="Z52" s="23">
        <f>-'10-17'!Z50</f>
        <v>-252.567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29" ht="12">
      <c r="A53" s="1" t="s">
        <v>11</v>
      </c>
      <c r="D53" s="17">
        <f>D49+D51+D52</f>
        <v>8359.223000000002</v>
      </c>
      <c r="E53" s="17"/>
      <c r="F53" s="17"/>
      <c r="G53" s="17">
        <f>G49+G51+G52</f>
        <v>7372.6720000000005</v>
      </c>
      <c r="H53" s="17"/>
      <c r="I53" s="17"/>
      <c r="J53" s="17"/>
      <c r="K53" s="17">
        <f>K49+K51+K52</f>
        <v>986.5510000000002</v>
      </c>
      <c r="L53" s="17">
        <f>L49+L51+L52</f>
        <v>2554.12</v>
      </c>
      <c r="M53" s="17"/>
      <c r="N53" s="17"/>
      <c r="O53" s="17">
        <f>O49+O51+O52</f>
        <v>1552.8430000000003</v>
      </c>
      <c r="P53" s="17"/>
      <c r="Q53" s="17"/>
      <c r="R53" s="17"/>
      <c r="S53" s="18">
        <f>S49+S51+S52</f>
        <v>1001.278</v>
      </c>
      <c r="T53" s="17">
        <f>T49+T51+T52</f>
        <v>97.42099999999999</v>
      </c>
      <c r="U53" s="17">
        <f>U49+U51+U52</f>
        <v>249.71699999999996</v>
      </c>
      <c r="X53" s="16">
        <f>X49+X51+X52</f>
        <v>2540.83</v>
      </c>
      <c r="Y53" s="16">
        <f>Y49+Y51+Y52</f>
        <v>1575.6190000000008</v>
      </c>
      <c r="Z53" s="16">
        <f>Z49+Z51+Z52</f>
        <v>965.211</v>
      </c>
      <c r="AA53" s="16"/>
      <c r="AB53" s="14"/>
      <c r="AC53" s="15"/>
    </row>
    <row r="54" spans="1:28" s="11" customFormat="1" ht="15.75" customHeight="1">
      <c r="A54" s="11" t="s">
        <v>10</v>
      </c>
      <c r="B54" s="11">
        <v>5</v>
      </c>
      <c r="C54" s="13" t="s">
        <v>9</v>
      </c>
      <c r="D54" s="13">
        <f>ROUND(S53,0)</f>
        <v>1001</v>
      </c>
      <c r="E54" s="11" t="s">
        <v>8</v>
      </c>
      <c r="F54" s="11">
        <f>ROUND(T53-D54*0.98*B54/1000,2)</f>
        <v>92.52</v>
      </c>
      <c r="G54" s="11" t="s">
        <v>7</v>
      </c>
      <c r="H54" s="11">
        <f>ROUND(U53-T53,2)</f>
        <v>152.3</v>
      </c>
      <c r="AB54" s="2"/>
    </row>
    <row r="55" spans="6:20" ht="12">
      <c r="F55" s="9"/>
      <c r="L55" s="10"/>
      <c r="M55" s="10"/>
      <c r="N55" s="10"/>
      <c r="O55" s="10"/>
      <c r="P55" s="10"/>
      <c r="T55" s="10"/>
    </row>
    <row r="56" spans="1:6" ht="12">
      <c r="A56" s="1" t="s">
        <v>6</v>
      </c>
      <c r="F56" s="9"/>
    </row>
    <row r="57" ht="12">
      <c r="A57" s="1" t="s">
        <v>5</v>
      </c>
    </row>
    <row r="58" ht="12">
      <c r="A58" s="1" t="s">
        <v>4</v>
      </c>
    </row>
    <row r="59" ht="5.25" customHeight="1"/>
    <row r="60" ht="6.75" customHeight="1">
      <c r="A60" s="8"/>
    </row>
    <row r="61" spans="1:5" ht="12">
      <c r="A61" s="1" t="s">
        <v>3</v>
      </c>
      <c r="B61" s="1" t="s">
        <v>2</v>
      </c>
      <c r="E61" s="7" t="s">
        <v>1</v>
      </c>
    </row>
    <row r="62" ht="12">
      <c r="A62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="80" zoomScaleSheetLayoutView="80" zoomScalePageLayoutView="0" workbookViewId="0" topLeftCell="A37">
      <selection activeCell="S58" sqref="S58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1406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23.11.17</v>
      </c>
      <c r="L1" s="85" t="s">
        <v>90</v>
      </c>
      <c r="M1" s="84">
        <f>K1+DAY(SUM(C17:C46)/24-1)</f>
        <v>43091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8" t="s">
        <v>126</v>
      </c>
    </row>
    <row r="7" ht="6.75" customHeight="1"/>
    <row r="8" spans="1:13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13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19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8:19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ht="6.75" customHeight="1">
      <c r="AB12" s="69"/>
    </row>
    <row r="13" spans="1:34" s="88" customFormat="1" ht="15" customHeight="1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ht="7.5" customHeight="1"/>
    <row r="15" spans="1:32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ht="12.75">
      <c r="A17" s="47" t="s">
        <v>161</v>
      </c>
      <c r="B17" s="46" t="s">
        <v>87</v>
      </c>
      <c r="C17" s="29">
        <v>24</v>
      </c>
      <c r="D17" s="27">
        <v>387.106</v>
      </c>
      <c r="E17" s="28">
        <v>75.1</v>
      </c>
      <c r="F17" s="28">
        <v>7</v>
      </c>
      <c r="G17" s="27">
        <v>352.546</v>
      </c>
      <c r="H17" s="28">
        <v>54.4</v>
      </c>
      <c r="I17" s="28">
        <v>3.7</v>
      </c>
      <c r="J17" s="31">
        <f aca="true" t="shared" si="0" ref="J17:J31">E17-H17</f>
        <v>20.699999999999996</v>
      </c>
      <c r="K17" s="45">
        <f aca="true" t="shared" si="1" ref="K17:K31">ROUND(D17-G17,3)</f>
        <v>34.56</v>
      </c>
      <c r="L17" s="27">
        <v>90.748</v>
      </c>
      <c r="M17" s="28">
        <v>73</v>
      </c>
      <c r="N17" s="28" t="s">
        <v>94</v>
      </c>
      <c r="O17" s="27">
        <v>56.84</v>
      </c>
      <c r="P17" s="28">
        <v>54.3</v>
      </c>
      <c r="Q17" s="28" t="s">
        <v>94</v>
      </c>
      <c r="R17" s="31">
        <f aca="true" t="shared" si="2" ref="R17:R28">M17-P17</f>
        <v>18.700000000000003</v>
      </c>
      <c r="S17" s="45">
        <f aca="true" t="shared" si="3" ref="S17:S28">ROUND(L17-O17,3)</f>
        <v>33.908</v>
      </c>
      <c r="T17" s="27">
        <v>3.424</v>
      </c>
      <c r="U17" s="27">
        <v>9.893</v>
      </c>
      <c r="V17" s="1" t="s">
        <v>17</v>
      </c>
      <c r="X17" s="44">
        <v>88.596</v>
      </c>
      <c r="Y17" s="44">
        <v>56.052</v>
      </c>
      <c r="Z17" s="16">
        <f aca="true" t="shared" si="4" ref="Z17:Z46">ROUND(X17-Y17,3)</f>
        <v>32.544</v>
      </c>
      <c r="AA17" s="16"/>
      <c r="AB17" s="43">
        <f aca="true" t="shared" si="5" ref="AB17:AB46">(G17-Y17)/24</f>
        <v>12.353916666666665</v>
      </c>
      <c r="AC17" s="15"/>
      <c r="AD17" s="86">
        <f aca="true" t="shared" si="6" ref="AD17:AD46">ROUND((D17*E17-G17*H17)/1000,3)</f>
        <v>9.893</v>
      </c>
      <c r="AE17" s="41">
        <f aca="true" t="shared" si="7" ref="AE17:AE46">U17-AD17</f>
        <v>0</v>
      </c>
      <c r="AF17" s="40">
        <f aca="true" t="shared" si="8" ref="AF17:AF46">ROUND((M17*X17-P17*Y17)/1000,3)</f>
        <v>3.424</v>
      </c>
      <c r="AG17" s="39">
        <f aca="true" t="shared" si="9" ref="AG17:AG46">T17-AF17</f>
        <v>0</v>
      </c>
      <c r="AH17" s="38">
        <f aca="true" t="shared" si="10" ref="AH17:AH46">(K17-Z17)/G17*100</f>
        <v>0.5718402704895262</v>
      </c>
    </row>
    <row r="18" spans="1:34" ht="12.75">
      <c r="A18" s="47" t="s">
        <v>162</v>
      </c>
      <c r="B18" s="46" t="s">
        <v>87</v>
      </c>
      <c r="C18" s="29">
        <v>24</v>
      </c>
      <c r="D18" s="27">
        <v>374.046</v>
      </c>
      <c r="E18" s="28">
        <v>74.9</v>
      </c>
      <c r="F18" s="28">
        <v>7</v>
      </c>
      <c r="G18" s="27">
        <v>341.268</v>
      </c>
      <c r="H18" s="28">
        <v>53</v>
      </c>
      <c r="I18" s="28">
        <v>3.6</v>
      </c>
      <c r="J18" s="31">
        <f t="shared" si="0"/>
        <v>21.900000000000006</v>
      </c>
      <c r="K18" s="45">
        <f t="shared" si="1"/>
        <v>32.778</v>
      </c>
      <c r="L18" s="27">
        <v>92.976</v>
      </c>
      <c r="M18" s="28">
        <v>73.1</v>
      </c>
      <c r="N18" s="28" t="s">
        <v>94</v>
      </c>
      <c r="O18" s="27">
        <v>61.526</v>
      </c>
      <c r="P18" s="28">
        <v>56</v>
      </c>
      <c r="Q18" s="28" t="s">
        <v>94</v>
      </c>
      <c r="R18" s="31">
        <f t="shared" si="2"/>
        <v>17.099999999999994</v>
      </c>
      <c r="S18" s="45">
        <f t="shared" si="3"/>
        <v>31.45</v>
      </c>
      <c r="T18" s="27">
        <v>3.241</v>
      </c>
      <c r="U18" s="27">
        <v>9.929</v>
      </c>
      <c r="V18" s="1" t="s">
        <v>17</v>
      </c>
      <c r="X18" s="44">
        <v>90.766</v>
      </c>
      <c r="Y18" s="44">
        <v>60.624</v>
      </c>
      <c r="Z18" s="16">
        <f t="shared" si="4"/>
        <v>30.142</v>
      </c>
      <c r="AA18" s="16"/>
      <c r="AB18" s="43">
        <f t="shared" si="5"/>
        <v>11.693499999999998</v>
      </c>
      <c r="AC18" s="15"/>
      <c r="AD18" s="86">
        <f t="shared" si="6"/>
        <v>9.929</v>
      </c>
      <c r="AE18" s="41">
        <f t="shared" si="7"/>
        <v>0</v>
      </c>
      <c r="AF18" s="40">
        <f t="shared" si="8"/>
        <v>3.24</v>
      </c>
      <c r="AG18" s="39">
        <f t="shared" si="9"/>
        <v>0.0009999999999998899</v>
      </c>
      <c r="AH18" s="38">
        <f t="shared" si="10"/>
        <v>0.7724134697656971</v>
      </c>
    </row>
    <row r="19" spans="1:34" ht="12.75">
      <c r="A19" s="47" t="s">
        <v>163</v>
      </c>
      <c r="B19" s="46" t="s">
        <v>87</v>
      </c>
      <c r="C19" s="29">
        <v>24</v>
      </c>
      <c r="D19" s="27">
        <v>304.871</v>
      </c>
      <c r="E19" s="28">
        <v>74.3</v>
      </c>
      <c r="F19" s="28">
        <v>7.1</v>
      </c>
      <c r="G19" s="27">
        <v>268.687</v>
      </c>
      <c r="H19" s="28">
        <v>49.2</v>
      </c>
      <c r="I19" s="28">
        <v>3.4</v>
      </c>
      <c r="J19" s="31">
        <f t="shared" si="0"/>
        <v>25.099999999999994</v>
      </c>
      <c r="K19" s="45">
        <f t="shared" si="1"/>
        <v>36.184</v>
      </c>
      <c r="L19" s="27">
        <v>93.43</v>
      </c>
      <c r="M19" s="28">
        <v>71.1</v>
      </c>
      <c r="N19" s="28" t="s">
        <v>94</v>
      </c>
      <c r="O19" s="27">
        <v>58.433</v>
      </c>
      <c r="P19" s="28">
        <v>53.6</v>
      </c>
      <c r="Q19" s="28" t="s">
        <v>94</v>
      </c>
      <c r="R19" s="31">
        <f t="shared" si="2"/>
        <v>17.499999999999993</v>
      </c>
      <c r="S19" s="45">
        <f t="shared" si="3"/>
        <v>34.997</v>
      </c>
      <c r="T19" s="27">
        <v>3.41</v>
      </c>
      <c r="U19" s="27">
        <v>9.433</v>
      </c>
      <c r="V19" s="1" t="s">
        <v>17</v>
      </c>
      <c r="X19" s="44">
        <v>91.318</v>
      </c>
      <c r="Y19" s="44">
        <v>57.647</v>
      </c>
      <c r="Z19" s="16">
        <f t="shared" si="4"/>
        <v>33.671</v>
      </c>
      <c r="AA19" s="16"/>
      <c r="AB19" s="43">
        <f t="shared" si="5"/>
        <v>8.793333333333335</v>
      </c>
      <c r="AC19" s="15"/>
      <c r="AD19" s="86">
        <f t="shared" si="6"/>
        <v>9.433</v>
      </c>
      <c r="AE19" s="41">
        <f t="shared" si="7"/>
        <v>0</v>
      </c>
      <c r="AF19" s="40">
        <f t="shared" si="8"/>
        <v>3.403</v>
      </c>
      <c r="AG19" s="39">
        <f t="shared" si="9"/>
        <v>0.007000000000000117</v>
      </c>
      <c r="AH19" s="38">
        <f t="shared" si="10"/>
        <v>0.9352890165880738</v>
      </c>
    </row>
    <row r="20" spans="1:34" ht="12">
      <c r="A20" s="47" t="s">
        <v>164</v>
      </c>
      <c r="B20" s="46" t="s">
        <v>87</v>
      </c>
      <c r="C20" s="29">
        <v>24</v>
      </c>
      <c r="D20" s="27">
        <v>273.879</v>
      </c>
      <c r="E20" s="28">
        <v>75.7</v>
      </c>
      <c r="F20" s="28">
        <v>7.1</v>
      </c>
      <c r="G20" s="27">
        <v>237.322</v>
      </c>
      <c r="H20" s="28">
        <v>48.1</v>
      </c>
      <c r="I20" s="28">
        <v>3.3</v>
      </c>
      <c r="J20" s="31">
        <f t="shared" si="0"/>
        <v>27.6</v>
      </c>
      <c r="K20" s="45">
        <f t="shared" si="1"/>
        <v>36.557</v>
      </c>
      <c r="L20" s="27">
        <v>87.928</v>
      </c>
      <c r="M20" s="28">
        <v>71.6</v>
      </c>
      <c r="N20" s="28" t="s">
        <v>94</v>
      </c>
      <c r="O20" s="27">
        <v>52.036</v>
      </c>
      <c r="P20" s="28">
        <v>51.5</v>
      </c>
      <c r="Q20" s="28" t="s">
        <v>94</v>
      </c>
      <c r="R20" s="31">
        <f t="shared" si="2"/>
        <v>20.099999999999994</v>
      </c>
      <c r="S20" s="45">
        <f t="shared" si="3"/>
        <v>35.892</v>
      </c>
      <c r="T20" s="27">
        <v>3.511</v>
      </c>
      <c r="U20" s="27">
        <v>9.332</v>
      </c>
      <c r="V20" s="1" t="s">
        <v>17</v>
      </c>
      <c r="X20" s="44">
        <v>85.915</v>
      </c>
      <c r="Y20" s="44">
        <v>51.387</v>
      </c>
      <c r="Z20" s="16">
        <f t="shared" si="4"/>
        <v>34.528</v>
      </c>
      <c r="AA20" s="16"/>
      <c r="AB20" s="43">
        <f t="shared" si="5"/>
        <v>7.7472916666666665</v>
      </c>
      <c r="AC20" s="15"/>
      <c r="AD20" s="42">
        <f t="shared" si="6"/>
        <v>9.317</v>
      </c>
      <c r="AE20" s="41">
        <f t="shared" si="7"/>
        <v>0.015000000000000568</v>
      </c>
      <c r="AF20" s="40">
        <f t="shared" si="8"/>
        <v>3.505</v>
      </c>
      <c r="AG20" s="39">
        <f t="shared" si="9"/>
        <v>0.006000000000000227</v>
      </c>
      <c r="AH20" s="38">
        <f t="shared" si="10"/>
        <v>0.8549565569142362</v>
      </c>
    </row>
    <row r="21" spans="1:34" ht="12.75">
      <c r="A21" s="47" t="s">
        <v>165</v>
      </c>
      <c r="B21" s="46" t="s">
        <v>97</v>
      </c>
      <c r="C21" s="29">
        <v>24</v>
      </c>
      <c r="D21" s="27">
        <v>296.518</v>
      </c>
      <c r="E21" s="28">
        <v>75.1</v>
      </c>
      <c r="F21" s="28">
        <v>7.3</v>
      </c>
      <c r="G21" s="27">
        <v>260.653</v>
      </c>
      <c r="H21" s="28">
        <v>49.2</v>
      </c>
      <c r="I21" s="28">
        <v>3.4</v>
      </c>
      <c r="J21" s="31">
        <f t="shared" si="0"/>
        <v>25.89999999999999</v>
      </c>
      <c r="K21" s="45">
        <f t="shared" si="1"/>
        <v>35.865</v>
      </c>
      <c r="L21" s="27">
        <v>91.897</v>
      </c>
      <c r="M21" s="28">
        <v>71.3</v>
      </c>
      <c r="N21" s="28" t="s">
        <v>94</v>
      </c>
      <c r="O21" s="27">
        <v>56.831</v>
      </c>
      <c r="P21" s="28">
        <v>52.9</v>
      </c>
      <c r="Q21" s="28" t="s">
        <v>94</v>
      </c>
      <c r="R21" s="31">
        <f t="shared" si="2"/>
        <v>18.4</v>
      </c>
      <c r="S21" s="45">
        <f t="shared" si="3"/>
        <v>35.066</v>
      </c>
      <c r="T21" s="27">
        <v>3.444</v>
      </c>
      <c r="U21" s="27">
        <v>9.444</v>
      </c>
      <c r="V21" s="1" t="s">
        <v>17</v>
      </c>
      <c r="X21" s="44">
        <v>89.808</v>
      </c>
      <c r="Y21" s="44">
        <v>56.085</v>
      </c>
      <c r="Z21" s="16">
        <f t="shared" si="4"/>
        <v>33.723</v>
      </c>
      <c r="AA21" s="16"/>
      <c r="AB21" s="43">
        <f t="shared" si="5"/>
        <v>8.523666666666667</v>
      </c>
      <c r="AC21" s="15"/>
      <c r="AD21" s="86">
        <f t="shared" si="6"/>
        <v>9.444</v>
      </c>
      <c r="AE21" s="41">
        <f t="shared" si="7"/>
        <v>0</v>
      </c>
      <c r="AF21" s="40">
        <f t="shared" si="8"/>
        <v>3.436</v>
      </c>
      <c r="AG21" s="39">
        <f t="shared" si="9"/>
        <v>0.008000000000000007</v>
      </c>
      <c r="AH21" s="38">
        <f t="shared" si="10"/>
        <v>0.8217822162031523</v>
      </c>
    </row>
    <row r="22" spans="1:34" ht="12">
      <c r="A22" s="47" t="s">
        <v>166</v>
      </c>
      <c r="B22" s="46" t="s">
        <v>87</v>
      </c>
      <c r="C22" s="29">
        <v>24</v>
      </c>
      <c r="D22" s="27">
        <v>313.965</v>
      </c>
      <c r="E22" s="28">
        <v>75.8</v>
      </c>
      <c r="F22" s="28">
        <v>7.3</v>
      </c>
      <c r="G22" s="27">
        <v>279.358</v>
      </c>
      <c r="H22" s="28">
        <v>50.5</v>
      </c>
      <c r="I22" s="28">
        <v>3.4</v>
      </c>
      <c r="J22" s="31">
        <f t="shared" si="0"/>
        <v>25.299999999999997</v>
      </c>
      <c r="K22" s="45">
        <f t="shared" si="1"/>
        <v>34.607</v>
      </c>
      <c r="L22" s="27">
        <v>94.267</v>
      </c>
      <c r="M22" s="28">
        <v>71.4</v>
      </c>
      <c r="N22" s="28" t="s">
        <v>94</v>
      </c>
      <c r="O22" s="27">
        <v>60.682</v>
      </c>
      <c r="P22" s="28">
        <v>53.5</v>
      </c>
      <c r="Q22" s="28" t="s">
        <v>94</v>
      </c>
      <c r="R22" s="31">
        <f t="shared" si="2"/>
        <v>17.900000000000006</v>
      </c>
      <c r="S22" s="45">
        <f t="shared" si="3"/>
        <v>33.585</v>
      </c>
      <c r="T22" s="27">
        <v>3.378</v>
      </c>
      <c r="U22" s="27">
        <v>9.72</v>
      </c>
      <c r="V22" s="1" t="s">
        <v>17</v>
      </c>
      <c r="X22" s="44">
        <v>92.121</v>
      </c>
      <c r="Y22" s="44">
        <v>59.868</v>
      </c>
      <c r="Z22" s="16">
        <f t="shared" si="4"/>
        <v>32.253</v>
      </c>
      <c r="AA22" s="16"/>
      <c r="AB22" s="43">
        <f t="shared" si="5"/>
        <v>9.145416666666668</v>
      </c>
      <c r="AC22" s="15"/>
      <c r="AD22" s="42">
        <f t="shared" si="6"/>
        <v>9.691</v>
      </c>
      <c r="AE22" s="41">
        <f t="shared" si="7"/>
        <v>0.028999999999999915</v>
      </c>
      <c r="AF22" s="40">
        <f t="shared" si="8"/>
        <v>3.375</v>
      </c>
      <c r="AG22" s="39">
        <f t="shared" si="9"/>
        <v>0.0030000000000001137</v>
      </c>
      <c r="AH22" s="38">
        <f t="shared" si="10"/>
        <v>0.8426463534246377</v>
      </c>
    </row>
    <row r="23" spans="1:34" ht="12">
      <c r="A23" s="47" t="s">
        <v>167</v>
      </c>
      <c r="B23" s="46" t="s">
        <v>87</v>
      </c>
      <c r="C23" s="29">
        <v>24</v>
      </c>
      <c r="D23" s="27">
        <v>321.127</v>
      </c>
      <c r="E23" s="28">
        <v>76</v>
      </c>
      <c r="F23" s="28">
        <v>7.3</v>
      </c>
      <c r="G23" s="27">
        <v>286.648</v>
      </c>
      <c r="H23" s="28">
        <v>51.1</v>
      </c>
      <c r="I23" s="28">
        <v>3.4</v>
      </c>
      <c r="J23" s="31">
        <f t="shared" si="0"/>
        <v>24.9</v>
      </c>
      <c r="K23" s="45">
        <f t="shared" si="1"/>
        <v>34.479</v>
      </c>
      <c r="L23" s="27">
        <v>95.721</v>
      </c>
      <c r="M23" s="28">
        <v>71.4</v>
      </c>
      <c r="N23" s="28" t="s">
        <v>94</v>
      </c>
      <c r="O23" s="27">
        <v>62.228</v>
      </c>
      <c r="P23" s="28">
        <v>53.5</v>
      </c>
      <c r="Q23" s="28" t="s">
        <v>94</v>
      </c>
      <c r="R23" s="31">
        <f t="shared" si="2"/>
        <v>17.900000000000006</v>
      </c>
      <c r="S23" s="45">
        <f t="shared" si="3"/>
        <v>33.493</v>
      </c>
      <c r="T23" s="27">
        <v>3.403</v>
      </c>
      <c r="U23" s="27">
        <v>9.758</v>
      </c>
      <c r="V23" s="1" t="s">
        <v>17</v>
      </c>
      <c r="X23" s="44">
        <v>93.539</v>
      </c>
      <c r="Y23" s="44">
        <v>61.394</v>
      </c>
      <c r="Z23" s="16">
        <f t="shared" si="4"/>
        <v>32.145</v>
      </c>
      <c r="AA23" s="16"/>
      <c r="AB23" s="43">
        <f t="shared" si="5"/>
        <v>9.385583333333335</v>
      </c>
      <c r="AC23" s="15"/>
      <c r="AD23" s="42">
        <f t="shared" si="6"/>
        <v>9.758</v>
      </c>
      <c r="AE23" s="41">
        <f t="shared" si="7"/>
        <v>0</v>
      </c>
      <c r="AF23" s="40">
        <f t="shared" si="8"/>
        <v>3.394</v>
      </c>
      <c r="AG23" s="39">
        <f t="shared" si="9"/>
        <v>0.008999999999999897</v>
      </c>
      <c r="AH23" s="38">
        <f t="shared" si="10"/>
        <v>0.8142390667299252</v>
      </c>
    </row>
    <row r="24" spans="1:34" ht="12">
      <c r="A24" s="47" t="s">
        <v>168</v>
      </c>
      <c r="B24" s="46" t="s">
        <v>87</v>
      </c>
      <c r="C24" s="29">
        <v>24</v>
      </c>
      <c r="D24" s="27">
        <v>317.373</v>
      </c>
      <c r="E24" s="28">
        <v>75.2</v>
      </c>
      <c r="F24" s="28">
        <v>7.2</v>
      </c>
      <c r="G24" s="27">
        <v>282.739</v>
      </c>
      <c r="H24" s="28">
        <v>50.4</v>
      </c>
      <c r="I24" s="28">
        <v>3.5</v>
      </c>
      <c r="J24" s="31">
        <f t="shared" si="0"/>
        <v>24.800000000000004</v>
      </c>
      <c r="K24" s="45">
        <f t="shared" si="1"/>
        <v>34.634</v>
      </c>
      <c r="L24" s="27">
        <v>95.036</v>
      </c>
      <c r="M24" s="28">
        <v>71.4</v>
      </c>
      <c r="N24" s="28" t="s">
        <v>94</v>
      </c>
      <c r="O24" s="27">
        <v>61.381</v>
      </c>
      <c r="P24" s="28">
        <v>53.6</v>
      </c>
      <c r="Q24" s="28" t="s">
        <v>94</v>
      </c>
      <c r="R24" s="31">
        <f t="shared" si="2"/>
        <v>17.800000000000004</v>
      </c>
      <c r="S24" s="45">
        <f t="shared" si="3"/>
        <v>33.655</v>
      </c>
      <c r="T24" s="27">
        <v>3.395</v>
      </c>
      <c r="U24" s="27">
        <v>9.646</v>
      </c>
      <c r="V24" s="1" t="s">
        <v>17</v>
      </c>
      <c r="X24" s="44">
        <v>92.869</v>
      </c>
      <c r="Y24" s="44">
        <v>60.556</v>
      </c>
      <c r="Z24" s="16">
        <f t="shared" si="4"/>
        <v>32.313</v>
      </c>
      <c r="AA24" s="16"/>
      <c r="AB24" s="43">
        <f t="shared" si="5"/>
        <v>9.257624999999999</v>
      </c>
      <c r="AC24" s="15"/>
      <c r="AD24" s="42">
        <f t="shared" si="6"/>
        <v>9.616</v>
      </c>
      <c r="AE24" s="41">
        <f t="shared" si="7"/>
        <v>0.030000000000001137</v>
      </c>
      <c r="AF24" s="40">
        <f t="shared" si="8"/>
        <v>3.385</v>
      </c>
      <c r="AG24" s="39">
        <f t="shared" si="9"/>
        <v>0.010000000000000231</v>
      </c>
      <c r="AH24" s="38">
        <f t="shared" si="10"/>
        <v>0.8208984257566159</v>
      </c>
    </row>
    <row r="25" spans="1:34" ht="12">
      <c r="A25" s="47" t="s">
        <v>169</v>
      </c>
      <c r="B25" s="46" t="s">
        <v>87</v>
      </c>
      <c r="C25" s="29">
        <v>24</v>
      </c>
      <c r="D25" s="27">
        <v>319.109</v>
      </c>
      <c r="E25" s="28">
        <v>74.9</v>
      </c>
      <c r="F25" s="28">
        <v>7.3</v>
      </c>
      <c r="G25" s="27">
        <v>286.422</v>
      </c>
      <c r="H25" s="28">
        <v>50.4</v>
      </c>
      <c r="I25" s="28">
        <v>3.5</v>
      </c>
      <c r="J25" s="31">
        <f t="shared" si="0"/>
        <v>24.500000000000007</v>
      </c>
      <c r="K25" s="45">
        <f t="shared" si="1"/>
        <v>32.687</v>
      </c>
      <c r="L25" s="27">
        <v>93.814</v>
      </c>
      <c r="M25" s="28">
        <v>71.1</v>
      </c>
      <c r="N25" s="28" t="s">
        <v>94</v>
      </c>
      <c r="O25" s="27">
        <v>62.113</v>
      </c>
      <c r="P25" s="28">
        <v>53.5</v>
      </c>
      <c r="Q25" s="28" t="s">
        <v>94</v>
      </c>
      <c r="R25" s="31">
        <f t="shared" si="2"/>
        <v>17.599999999999994</v>
      </c>
      <c r="S25" s="45">
        <f t="shared" si="3"/>
        <v>31.701</v>
      </c>
      <c r="T25" s="27">
        <v>3.247</v>
      </c>
      <c r="U25" s="27">
        <v>9.489</v>
      </c>
      <c r="V25" s="1" t="s">
        <v>17</v>
      </c>
      <c r="X25" s="44">
        <v>91.692</v>
      </c>
      <c r="Y25" s="44">
        <v>61.279</v>
      </c>
      <c r="Z25" s="16">
        <f t="shared" si="4"/>
        <v>30.413</v>
      </c>
      <c r="AA25" s="16"/>
      <c r="AB25" s="43">
        <f t="shared" si="5"/>
        <v>9.380958333333334</v>
      </c>
      <c r="AC25" s="15"/>
      <c r="AD25" s="42">
        <f t="shared" si="6"/>
        <v>9.466</v>
      </c>
      <c r="AE25" s="41">
        <f t="shared" si="7"/>
        <v>0.023000000000001464</v>
      </c>
      <c r="AF25" s="40">
        <f t="shared" si="8"/>
        <v>3.241</v>
      </c>
      <c r="AG25" s="39">
        <f t="shared" si="9"/>
        <v>0.005999999999999783</v>
      </c>
      <c r="AH25" s="38">
        <f t="shared" si="10"/>
        <v>0.7939334269015639</v>
      </c>
    </row>
    <row r="26" spans="1:34" ht="12">
      <c r="A26" s="47" t="s">
        <v>170</v>
      </c>
      <c r="B26" s="46" t="s">
        <v>87</v>
      </c>
      <c r="C26" s="29">
        <v>24</v>
      </c>
      <c r="D26" s="27">
        <v>286.572</v>
      </c>
      <c r="E26" s="28">
        <v>77.1</v>
      </c>
      <c r="F26" s="28">
        <v>6.8</v>
      </c>
      <c r="G26" s="27">
        <v>252.073</v>
      </c>
      <c r="H26" s="28">
        <v>50.2</v>
      </c>
      <c r="I26" s="28">
        <v>3.7</v>
      </c>
      <c r="J26" s="31">
        <f t="shared" si="0"/>
        <v>26.89999999999999</v>
      </c>
      <c r="K26" s="45">
        <f t="shared" si="1"/>
        <v>34.499</v>
      </c>
      <c r="L26" s="27">
        <v>88.607</v>
      </c>
      <c r="M26" s="28">
        <v>71.9</v>
      </c>
      <c r="N26" s="28" t="s">
        <v>94</v>
      </c>
      <c r="O26" s="27">
        <v>54.793</v>
      </c>
      <c r="P26" s="28">
        <v>53.2</v>
      </c>
      <c r="Q26" s="28" t="s">
        <v>94</v>
      </c>
      <c r="R26" s="31">
        <f t="shared" si="2"/>
        <v>18.700000000000003</v>
      </c>
      <c r="S26" s="45">
        <f t="shared" si="3"/>
        <v>33.814</v>
      </c>
      <c r="T26" s="27">
        <v>3.353</v>
      </c>
      <c r="U26" s="27">
        <v>9.472</v>
      </c>
      <c r="V26" s="1" t="s">
        <v>17</v>
      </c>
      <c r="X26" s="44">
        <v>86.563</v>
      </c>
      <c r="Y26" s="44">
        <v>54.067</v>
      </c>
      <c r="Z26" s="16">
        <f t="shared" si="4"/>
        <v>32.496</v>
      </c>
      <c r="AA26" s="16"/>
      <c r="AB26" s="43">
        <f t="shared" si="5"/>
        <v>8.25025</v>
      </c>
      <c r="AC26" s="15"/>
      <c r="AD26" s="42">
        <f t="shared" si="6"/>
        <v>9.441</v>
      </c>
      <c r="AE26" s="41">
        <f t="shared" si="7"/>
        <v>0.030999999999998806</v>
      </c>
      <c r="AF26" s="40">
        <f t="shared" si="8"/>
        <v>3.348</v>
      </c>
      <c r="AG26" s="39">
        <f t="shared" si="9"/>
        <v>0.0050000000000003375</v>
      </c>
      <c r="AH26" s="38">
        <f t="shared" si="10"/>
        <v>0.7946110848841408</v>
      </c>
    </row>
    <row r="27" spans="1:34" ht="12">
      <c r="A27" s="47" t="s">
        <v>171</v>
      </c>
      <c r="B27" s="46" t="s">
        <v>87</v>
      </c>
      <c r="C27" s="29">
        <v>24</v>
      </c>
      <c r="D27" s="27">
        <v>302.577</v>
      </c>
      <c r="E27" s="28">
        <v>75</v>
      </c>
      <c r="F27" s="28">
        <v>7</v>
      </c>
      <c r="G27" s="27">
        <v>261.641</v>
      </c>
      <c r="H27" s="28">
        <v>49.7</v>
      </c>
      <c r="I27" s="28">
        <v>3.7</v>
      </c>
      <c r="J27" s="31">
        <f t="shared" si="0"/>
        <v>25.299999999999997</v>
      </c>
      <c r="K27" s="45">
        <f t="shared" si="1"/>
        <v>40.936</v>
      </c>
      <c r="L27" s="27">
        <v>97.099</v>
      </c>
      <c r="M27" s="28">
        <v>71.2</v>
      </c>
      <c r="N27" s="28" t="s">
        <v>94</v>
      </c>
      <c r="O27" s="27">
        <v>56.916</v>
      </c>
      <c r="P27" s="28">
        <v>53.3</v>
      </c>
      <c r="Q27" s="28" t="s">
        <v>94</v>
      </c>
      <c r="R27" s="31">
        <f t="shared" si="2"/>
        <v>17.900000000000006</v>
      </c>
      <c r="S27" s="45">
        <f t="shared" si="3"/>
        <v>40.183</v>
      </c>
      <c r="T27" s="27">
        <v>3.769</v>
      </c>
      <c r="U27" s="27">
        <v>9.703</v>
      </c>
      <c r="V27" s="1" t="s">
        <v>17</v>
      </c>
      <c r="X27" s="44">
        <v>94.897</v>
      </c>
      <c r="Y27" s="44">
        <v>56.157</v>
      </c>
      <c r="Z27" s="16">
        <f t="shared" si="4"/>
        <v>38.74</v>
      </c>
      <c r="AA27" s="16"/>
      <c r="AB27" s="43">
        <f t="shared" si="5"/>
        <v>8.561833333333334</v>
      </c>
      <c r="AC27" s="15"/>
      <c r="AD27" s="42">
        <f t="shared" si="6"/>
        <v>9.69</v>
      </c>
      <c r="AE27" s="41">
        <f t="shared" si="7"/>
        <v>0.0129999999999999</v>
      </c>
      <c r="AF27" s="40">
        <f t="shared" si="8"/>
        <v>3.763</v>
      </c>
      <c r="AG27" s="39">
        <f t="shared" si="9"/>
        <v>0.006000000000000227</v>
      </c>
      <c r="AH27" s="38">
        <f t="shared" si="10"/>
        <v>0.8393179967971373</v>
      </c>
    </row>
    <row r="28" spans="1:34" ht="12">
      <c r="A28" s="47" t="s">
        <v>172</v>
      </c>
      <c r="B28" s="46" t="s">
        <v>87</v>
      </c>
      <c r="C28" s="29">
        <v>24</v>
      </c>
      <c r="D28" s="27">
        <v>317.784</v>
      </c>
      <c r="E28" s="28">
        <v>75.4</v>
      </c>
      <c r="F28" s="28">
        <v>7.3</v>
      </c>
      <c r="G28" s="27">
        <v>284.577</v>
      </c>
      <c r="H28" s="28">
        <v>51.1</v>
      </c>
      <c r="I28" s="28">
        <v>3.5</v>
      </c>
      <c r="J28" s="31">
        <f t="shared" si="0"/>
        <v>24.300000000000004</v>
      </c>
      <c r="K28" s="45">
        <f t="shared" si="1"/>
        <v>33.207</v>
      </c>
      <c r="L28" s="27">
        <v>94.153</v>
      </c>
      <c r="M28" s="28">
        <v>71.3</v>
      </c>
      <c r="N28" s="28" t="s">
        <v>94</v>
      </c>
      <c r="O28" s="27">
        <v>61.761</v>
      </c>
      <c r="P28" s="28">
        <v>54</v>
      </c>
      <c r="Q28" s="28" t="s">
        <v>94</v>
      </c>
      <c r="R28" s="31">
        <f t="shared" si="2"/>
        <v>17.299999999999997</v>
      </c>
      <c r="S28" s="45">
        <f t="shared" si="3"/>
        <v>32.392</v>
      </c>
      <c r="T28" s="27">
        <v>3.275</v>
      </c>
      <c r="U28" s="27">
        <v>9.45</v>
      </c>
      <c r="V28" s="1" t="s">
        <v>17</v>
      </c>
      <c r="X28" s="44">
        <v>92.014</v>
      </c>
      <c r="Y28" s="44">
        <v>60.918</v>
      </c>
      <c r="Z28" s="16">
        <f t="shared" si="4"/>
        <v>31.096</v>
      </c>
      <c r="AA28" s="16"/>
      <c r="AB28" s="43">
        <f t="shared" si="5"/>
        <v>9.319125</v>
      </c>
      <c r="AC28" s="15"/>
      <c r="AD28" s="42">
        <f t="shared" si="6"/>
        <v>9.419</v>
      </c>
      <c r="AE28" s="41">
        <f t="shared" si="7"/>
        <v>0.030999999999998806</v>
      </c>
      <c r="AF28" s="40">
        <f t="shared" si="8"/>
        <v>3.271</v>
      </c>
      <c r="AG28" s="39">
        <f t="shared" si="9"/>
        <v>0.0040000000000000036</v>
      </c>
      <c r="AH28" s="38">
        <f t="shared" si="10"/>
        <v>0.7418027458297757</v>
      </c>
    </row>
    <row r="29" spans="1:34" ht="12">
      <c r="A29" s="47" t="s">
        <v>173</v>
      </c>
      <c r="B29" s="46" t="s">
        <v>87</v>
      </c>
      <c r="C29" s="29">
        <v>24</v>
      </c>
      <c r="D29" s="27">
        <v>315.023</v>
      </c>
      <c r="E29" s="28">
        <v>77.7</v>
      </c>
      <c r="F29" s="28">
        <v>7.4</v>
      </c>
      <c r="G29" s="27">
        <v>282.11</v>
      </c>
      <c r="H29" s="28">
        <v>52.2</v>
      </c>
      <c r="I29" s="28">
        <v>3.5</v>
      </c>
      <c r="J29" s="31">
        <f t="shared" si="0"/>
        <v>25.5</v>
      </c>
      <c r="K29" s="45">
        <f t="shared" si="1"/>
        <v>32.913</v>
      </c>
      <c r="L29" s="27">
        <v>93.317</v>
      </c>
      <c r="M29" s="28">
        <v>71.8</v>
      </c>
      <c r="N29" s="28" t="s">
        <v>94</v>
      </c>
      <c r="O29" s="27">
        <v>61.146</v>
      </c>
      <c r="P29" s="28">
        <v>53.6</v>
      </c>
      <c r="Q29" s="28" t="s">
        <v>94</v>
      </c>
      <c r="R29" s="31">
        <f aca="true" t="shared" si="11" ref="R29:R38">M29-P29</f>
        <v>18.199999999999996</v>
      </c>
      <c r="S29" s="45">
        <f aca="true" t="shared" si="12" ref="S29:S38">ROUND(L29-O29,3)</f>
        <v>32.171</v>
      </c>
      <c r="T29" s="27">
        <v>3.32</v>
      </c>
      <c r="U29" s="27">
        <v>9.781</v>
      </c>
      <c r="V29" s="1" t="s">
        <v>17</v>
      </c>
      <c r="X29" s="44">
        <v>91.169</v>
      </c>
      <c r="Y29" s="44">
        <v>60.323</v>
      </c>
      <c r="Z29" s="16">
        <f t="shared" si="4"/>
        <v>30.846</v>
      </c>
      <c r="AA29" s="16"/>
      <c r="AB29" s="43">
        <f t="shared" si="5"/>
        <v>9.241125</v>
      </c>
      <c r="AC29" s="15"/>
      <c r="AD29" s="42">
        <f t="shared" si="6"/>
        <v>9.751</v>
      </c>
      <c r="AE29" s="41">
        <f t="shared" si="7"/>
        <v>0.030000000000001137</v>
      </c>
      <c r="AF29" s="40">
        <f t="shared" si="8"/>
        <v>3.313</v>
      </c>
      <c r="AG29" s="39">
        <f t="shared" si="9"/>
        <v>0.006999999999999673</v>
      </c>
      <c r="AH29" s="38">
        <f t="shared" si="10"/>
        <v>0.7326929212009488</v>
      </c>
    </row>
    <row r="30" spans="1:34" ht="12">
      <c r="A30" s="47" t="s">
        <v>174</v>
      </c>
      <c r="B30" s="46" t="s">
        <v>87</v>
      </c>
      <c r="C30" s="29">
        <v>24</v>
      </c>
      <c r="D30" s="27">
        <v>324.046</v>
      </c>
      <c r="E30" s="28">
        <v>79.7</v>
      </c>
      <c r="F30" s="28">
        <v>7.4</v>
      </c>
      <c r="G30" s="27">
        <v>289.27</v>
      </c>
      <c r="H30" s="28">
        <v>54</v>
      </c>
      <c r="I30" s="28">
        <v>3.5</v>
      </c>
      <c r="J30" s="31">
        <f t="shared" si="0"/>
        <v>25.700000000000003</v>
      </c>
      <c r="K30" s="45">
        <f t="shared" si="1"/>
        <v>34.776</v>
      </c>
      <c r="L30" s="27">
        <v>96.608</v>
      </c>
      <c r="M30" s="28">
        <v>71.8</v>
      </c>
      <c r="N30" s="28" t="s">
        <v>94</v>
      </c>
      <c r="O30" s="27">
        <v>62.77</v>
      </c>
      <c r="P30" s="28">
        <v>54.1</v>
      </c>
      <c r="Q30" s="28" t="s">
        <v>94</v>
      </c>
      <c r="R30" s="31">
        <f t="shared" si="11"/>
        <v>17.699999999999996</v>
      </c>
      <c r="S30" s="45">
        <f t="shared" si="12"/>
        <v>33.838</v>
      </c>
      <c r="T30" s="27">
        <v>3.435</v>
      </c>
      <c r="U30" s="27">
        <v>10.232</v>
      </c>
      <c r="V30" s="1" t="s">
        <v>17</v>
      </c>
      <c r="X30" s="44">
        <v>94.384</v>
      </c>
      <c r="Y30" s="44">
        <v>61.91</v>
      </c>
      <c r="Z30" s="16">
        <f t="shared" si="4"/>
        <v>32.474</v>
      </c>
      <c r="AA30" s="16"/>
      <c r="AB30" s="43">
        <f t="shared" si="5"/>
        <v>9.473333333333333</v>
      </c>
      <c r="AC30" s="15"/>
      <c r="AD30" s="42">
        <f t="shared" si="6"/>
        <v>10.206</v>
      </c>
      <c r="AE30" s="41">
        <f t="shared" si="7"/>
        <v>0.0259999999999998</v>
      </c>
      <c r="AF30" s="40">
        <f t="shared" si="8"/>
        <v>3.427</v>
      </c>
      <c r="AG30" s="39">
        <f t="shared" si="9"/>
        <v>0.008000000000000007</v>
      </c>
      <c r="AH30" s="38">
        <f t="shared" si="10"/>
        <v>0.7957963148615503</v>
      </c>
    </row>
    <row r="31" spans="1:34" ht="12">
      <c r="A31" s="47" t="s">
        <v>175</v>
      </c>
      <c r="B31" s="46" t="s">
        <v>87</v>
      </c>
      <c r="C31" s="29">
        <v>24</v>
      </c>
      <c r="D31" s="27">
        <v>320.804</v>
      </c>
      <c r="E31" s="28">
        <v>80</v>
      </c>
      <c r="F31" s="28">
        <v>7.3</v>
      </c>
      <c r="G31" s="27">
        <v>285.835</v>
      </c>
      <c r="H31" s="28">
        <v>53.7</v>
      </c>
      <c r="I31" s="28">
        <v>3.5</v>
      </c>
      <c r="J31" s="31">
        <f t="shared" si="0"/>
        <v>26.299999999999997</v>
      </c>
      <c r="K31" s="45">
        <f t="shared" si="1"/>
        <v>34.969</v>
      </c>
      <c r="L31" s="27">
        <v>95.997</v>
      </c>
      <c r="M31" s="28">
        <v>71.9</v>
      </c>
      <c r="N31" s="28" t="s">
        <v>94</v>
      </c>
      <c r="O31" s="27">
        <v>61.939</v>
      </c>
      <c r="P31" s="28">
        <v>53.6</v>
      </c>
      <c r="Q31" s="28" t="s">
        <v>94</v>
      </c>
      <c r="R31" s="31">
        <f t="shared" si="11"/>
        <v>18.300000000000004</v>
      </c>
      <c r="S31" s="45">
        <f t="shared" si="12"/>
        <v>34.058</v>
      </c>
      <c r="T31" s="27">
        <v>3.474</v>
      </c>
      <c r="U31" s="27">
        <v>10.344</v>
      </c>
      <c r="V31" s="1" t="s">
        <v>17</v>
      </c>
      <c r="X31" s="44">
        <v>93.781</v>
      </c>
      <c r="Y31" s="44">
        <v>61.104</v>
      </c>
      <c r="Z31" s="16">
        <f t="shared" si="4"/>
        <v>32.677</v>
      </c>
      <c r="AA31" s="16"/>
      <c r="AB31" s="43">
        <f t="shared" si="5"/>
        <v>9.363791666666666</v>
      </c>
      <c r="AC31" s="15"/>
      <c r="AD31" s="42">
        <f t="shared" si="6"/>
        <v>10.315</v>
      </c>
      <c r="AE31" s="41">
        <f t="shared" si="7"/>
        <v>0.028999999999999915</v>
      </c>
      <c r="AF31" s="40">
        <f t="shared" si="8"/>
        <v>3.468</v>
      </c>
      <c r="AG31" s="39">
        <f t="shared" si="9"/>
        <v>0.006000000000000227</v>
      </c>
      <c r="AH31" s="38">
        <f t="shared" si="10"/>
        <v>0.8018612136372388</v>
      </c>
    </row>
    <row r="32" spans="1:34" ht="12">
      <c r="A32" s="47" t="s">
        <v>176</v>
      </c>
      <c r="B32" s="46" t="s">
        <v>87</v>
      </c>
      <c r="C32" s="29">
        <v>24</v>
      </c>
      <c r="D32" s="27">
        <v>297.541</v>
      </c>
      <c r="E32" s="28">
        <v>81</v>
      </c>
      <c r="F32" s="28">
        <v>7.1</v>
      </c>
      <c r="G32" s="27">
        <v>266.034</v>
      </c>
      <c r="H32" s="28">
        <v>53.1</v>
      </c>
      <c r="I32" s="28">
        <v>3.4</v>
      </c>
      <c r="J32" s="31">
        <f aca="true" t="shared" si="13" ref="J32:J41">E32-H32</f>
        <v>27.9</v>
      </c>
      <c r="K32" s="45">
        <f aca="true" t="shared" si="14" ref="K32:K41">ROUND(D32-G32,3)</f>
        <v>31.507</v>
      </c>
      <c r="L32" s="27">
        <v>88.169</v>
      </c>
      <c r="M32" s="28">
        <v>72.6</v>
      </c>
      <c r="N32" s="28">
        <v>0</v>
      </c>
      <c r="O32" s="27">
        <v>57.642</v>
      </c>
      <c r="P32" s="28">
        <v>53</v>
      </c>
      <c r="Q32" s="28">
        <v>0</v>
      </c>
      <c r="R32" s="31">
        <f t="shared" si="11"/>
        <v>19.599999999999994</v>
      </c>
      <c r="S32" s="45">
        <f t="shared" si="12"/>
        <v>30.527</v>
      </c>
      <c r="T32" s="27">
        <v>3.235</v>
      </c>
      <c r="U32" s="27">
        <v>9.982</v>
      </c>
      <c r="V32" s="1" t="s">
        <v>17</v>
      </c>
      <c r="X32" s="44">
        <v>86.101</v>
      </c>
      <c r="Y32" s="44">
        <v>56.881</v>
      </c>
      <c r="Z32" s="16">
        <f t="shared" si="4"/>
        <v>29.22</v>
      </c>
      <c r="AA32" s="16"/>
      <c r="AB32" s="43">
        <f t="shared" si="5"/>
        <v>8.714708333333332</v>
      </c>
      <c r="AC32" s="15"/>
      <c r="AD32" s="42">
        <f t="shared" si="6"/>
        <v>9.974</v>
      </c>
      <c r="AE32" s="41">
        <f t="shared" si="7"/>
        <v>0.007999999999999119</v>
      </c>
      <c r="AF32" s="40">
        <f t="shared" si="8"/>
        <v>3.236</v>
      </c>
      <c r="AG32" s="39">
        <f t="shared" si="9"/>
        <v>-0.001000000000000334</v>
      </c>
      <c r="AH32" s="38">
        <f t="shared" si="10"/>
        <v>0.8596645541547331</v>
      </c>
    </row>
    <row r="33" spans="1:34" ht="12.75">
      <c r="A33" s="47" t="s">
        <v>177</v>
      </c>
      <c r="B33" s="46" t="s">
        <v>87</v>
      </c>
      <c r="C33" s="29">
        <v>24</v>
      </c>
      <c r="D33" s="27">
        <v>245.536</v>
      </c>
      <c r="E33" s="28">
        <v>78.8</v>
      </c>
      <c r="F33" s="28">
        <v>6.3</v>
      </c>
      <c r="G33" s="27">
        <v>214.86</v>
      </c>
      <c r="H33" s="28">
        <v>49.1</v>
      </c>
      <c r="I33" s="28">
        <v>3.6</v>
      </c>
      <c r="J33" s="31">
        <f t="shared" si="13"/>
        <v>29.699999999999996</v>
      </c>
      <c r="K33" s="45">
        <f t="shared" si="14"/>
        <v>30.676</v>
      </c>
      <c r="L33" s="27">
        <v>77.02</v>
      </c>
      <c r="M33" s="28">
        <v>72.8</v>
      </c>
      <c r="N33" s="28">
        <v>0</v>
      </c>
      <c r="O33" s="27">
        <v>46.739</v>
      </c>
      <c r="P33" s="28">
        <v>50.3</v>
      </c>
      <c r="Q33" s="28">
        <v>0</v>
      </c>
      <c r="R33" s="31">
        <f t="shared" si="11"/>
        <v>22.5</v>
      </c>
      <c r="S33" s="45">
        <f t="shared" si="12"/>
        <v>30.281</v>
      </c>
      <c r="T33" s="27">
        <v>3.155</v>
      </c>
      <c r="U33" s="27">
        <v>8.799</v>
      </c>
      <c r="V33" s="1" t="s">
        <v>17</v>
      </c>
      <c r="X33" s="44">
        <v>75.205</v>
      </c>
      <c r="Y33" s="44">
        <v>46.182</v>
      </c>
      <c r="Z33" s="16">
        <f t="shared" si="4"/>
        <v>29.023</v>
      </c>
      <c r="AA33" s="16"/>
      <c r="AB33" s="43">
        <f t="shared" si="5"/>
        <v>7.02825</v>
      </c>
      <c r="AC33" s="15"/>
      <c r="AD33" s="86">
        <f t="shared" si="6"/>
        <v>8.799</v>
      </c>
      <c r="AE33" s="41">
        <f t="shared" si="7"/>
        <v>0</v>
      </c>
      <c r="AF33" s="40">
        <f t="shared" si="8"/>
        <v>3.152</v>
      </c>
      <c r="AG33" s="39">
        <f t="shared" si="9"/>
        <v>0.0029999999999996696</v>
      </c>
      <c r="AH33" s="38">
        <f t="shared" si="10"/>
        <v>0.7693381736944981</v>
      </c>
    </row>
    <row r="34" spans="1:34" ht="12">
      <c r="A34" s="47" t="s">
        <v>178</v>
      </c>
      <c r="B34" s="46" t="s">
        <v>87</v>
      </c>
      <c r="C34" s="29">
        <v>24</v>
      </c>
      <c r="D34" s="27">
        <v>300.688</v>
      </c>
      <c r="E34" s="28">
        <v>78.8</v>
      </c>
      <c r="F34" s="28">
        <v>7.2</v>
      </c>
      <c r="G34" s="27">
        <v>263.972</v>
      </c>
      <c r="H34" s="28">
        <v>51.8</v>
      </c>
      <c r="I34" s="28">
        <v>3.3</v>
      </c>
      <c r="J34" s="31">
        <f t="shared" si="13"/>
        <v>27</v>
      </c>
      <c r="K34" s="45">
        <f t="shared" si="14"/>
        <v>36.716</v>
      </c>
      <c r="L34" s="27">
        <v>89.657</v>
      </c>
      <c r="M34" s="28">
        <v>75.1</v>
      </c>
      <c r="N34" s="28">
        <v>0</v>
      </c>
      <c r="O34" s="27">
        <v>53.292</v>
      </c>
      <c r="P34" s="28">
        <v>54.7</v>
      </c>
      <c r="Q34" s="28">
        <v>0</v>
      </c>
      <c r="R34" s="31">
        <f t="shared" si="11"/>
        <v>20.39999999999999</v>
      </c>
      <c r="S34" s="45">
        <f t="shared" si="12"/>
        <v>36.365</v>
      </c>
      <c r="T34" s="27">
        <v>3.697</v>
      </c>
      <c r="U34" s="27">
        <v>10.05</v>
      </c>
      <c r="V34" s="1" t="s">
        <v>17</v>
      </c>
      <c r="X34" s="44">
        <v>87.418</v>
      </c>
      <c r="Y34" s="44">
        <v>52.545</v>
      </c>
      <c r="Z34" s="16">
        <f t="shared" si="4"/>
        <v>34.873</v>
      </c>
      <c r="AA34" s="16"/>
      <c r="AB34" s="43">
        <f t="shared" si="5"/>
        <v>8.809458333333332</v>
      </c>
      <c r="AC34" s="15"/>
      <c r="AD34" s="42">
        <f t="shared" si="6"/>
        <v>10.02</v>
      </c>
      <c r="AE34" s="41">
        <f t="shared" si="7"/>
        <v>0.030000000000001137</v>
      </c>
      <c r="AF34" s="40">
        <f t="shared" si="8"/>
        <v>3.691</v>
      </c>
      <c r="AG34" s="39">
        <f t="shared" si="9"/>
        <v>0.006000000000000227</v>
      </c>
      <c r="AH34" s="38">
        <f t="shared" si="10"/>
        <v>0.6981801100116692</v>
      </c>
    </row>
    <row r="35" spans="1:34" ht="12.75">
      <c r="A35" s="47" t="s">
        <v>179</v>
      </c>
      <c r="B35" s="46" t="s">
        <v>87</v>
      </c>
      <c r="C35" s="29">
        <v>24</v>
      </c>
      <c r="D35" s="27">
        <v>310.14</v>
      </c>
      <c r="E35" s="28">
        <v>78.2</v>
      </c>
      <c r="F35" s="28">
        <v>7.3</v>
      </c>
      <c r="G35" s="27">
        <v>276.929</v>
      </c>
      <c r="H35" s="28">
        <v>52.2</v>
      </c>
      <c r="I35" s="28">
        <v>3.3</v>
      </c>
      <c r="J35" s="31">
        <f t="shared" si="13"/>
        <v>26</v>
      </c>
      <c r="K35" s="45">
        <f t="shared" si="14"/>
        <v>33.211</v>
      </c>
      <c r="L35" s="27">
        <v>85.653</v>
      </c>
      <c r="M35" s="28">
        <v>76.3</v>
      </c>
      <c r="N35" s="28">
        <v>0</v>
      </c>
      <c r="O35" s="27">
        <v>52.58</v>
      </c>
      <c r="P35" s="28">
        <v>56.4</v>
      </c>
      <c r="Q35" s="28">
        <v>0</v>
      </c>
      <c r="R35" s="31">
        <f t="shared" si="11"/>
        <v>19.9</v>
      </c>
      <c r="S35" s="45">
        <f t="shared" si="12"/>
        <v>33.073</v>
      </c>
      <c r="T35" s="27">
        <v>3.449</v>
      </c>
      <c r="U35" s="27">
        <v>9.797</v>
      </c>
      <c r="V35" s="1" t="s">
        <v>17</v>
      </c>
      <c r="X35" s="44">
        <v>83.454</v>
      </c>
      <c r="Y35" s="44">
        <v>51.8</v>
      </c>
      <c r="Z35" s="16">
        <f t="shared" si="4"/>
        <v>31.654</v>
      </c>
      <c r="AA35" s="16"/>
      <c r="AB35" s="43">
        <f t="shared" si="5"/>
        <v>9.380374999999999</v>
      </c>
      <c r="AC35" s="15"/>
      <c r="AD35" s="86">
        <f t="shared" si="6"/>
        <v>9.797</v>
      </c>
      <c r="AE35" s="41">
        <f t="shared" si="7"/>
        <v>0</v>
      </c>
      <c r="AF35" s="40">
        <f t="shared" si="8"/>
        <v>3.446</v>
      </c>
      <c r="AG35" s="39">
        <f t="shared" si="9"/>
        <v>0.0029999999999996696</v>
      </c>
      <c r="AH35" s="38">
        <f t="shared" si="10"/>
        <v>0.562237974354437</v>
      </c>
    </row>
    <row r="36" spans="1:34" ht="12">
      <c r="A36" s="47" t="s">
        <v>180</v>
      </c>
      <c r="B36" s="46" t="s">
        <v>87</v>
      </c>
      <c r="C36" s="29">
        <v>24</v>
      </c>
      <c r="D36" s="27">
        <v>313.555</v>
      </c>
      <c r="E36" s="28">
        <v>78</v>
      </c>
      <c r="F36" s="28">
        <v>7.2</v>
      </c>
      <c r="G36" s="27">
        <v>281.641</v>
      </c>
      <c r="H36" s="28">
        <v>52.1</v>
      </c>
      <c r="I36" s="28">
        <v>3.3</v>
      </c>
      <c r="J36" s="31">
        <f t="shared" si="13"/>
        <v>25.9</v>
      </c>
      <c r="K36" s="45">
        <f t="shared" si="14"/>
        <v>31.914</v>
      </c>
      <c r="L36" s="27">
        <v>85.255</v>
      </c>
      <c r="M36" s="28">
        <v>76.2</v>
      </c>
      <c r="N36" s="28">
        <v>0</v>
      </c>
      <c r="O36" s="27">
        <v>53.363</v>
      </c>
      <c r="P36" s="28">
        <v>56.5</v>
      </c>
      <c r="Q36" s="28">
        <v>0</v>
      </c>
      <c r="R36" s="31">
        <f t="shared" si="11"/>
        <v>19.700000000000003</v>
      </c>
      <c r="S36" s="45">
        <f t="shared" si="12"/>
        <v>31.892</v>
      </c>
      <c r="T36" s="27">
        <v>3.368</v>
      </c>
      <c r="U36" s="27">
        <v>9.805</v>
      </c>
      <c r="V36" s="1" t="s">
        <v>17</v>
      </c>
      <c r="X36" s="44">
        <v>83.071</v>
      </c>
      <c r="Y36" s="44">
        <v>52.571</v>
      </c>
      <c r="Z36" s="16">
        <f t="shared" si="4"/>
        <v>30.5</v>
      </c>
      <c r="AA36" s="16"/>
      <c r="AB36" s="43">
        <f t="shared" si="5"/>
        <v>9.544583333333334</v>
      </c>
      <c r="AC36" s="15"/>
      <c r="AD36" s="42">
        <f t="shared" si="6"/>
        <v>9.784</v>
      </c>
      <c r="AE36" s="41">
        <f t="shared" si="7"/>
        <v>0.02099999999999902</v>
      </c>
      <c r="AF36" s="40">
        <f t="shared" si="8"/>
        <v>3.36</v>
      </c>
      <c r="AG36" s="39">
        <f t="shared" si="9"/>
        <v>0.008000000000000007</v>
      </c>
      <c r="AH36" s="38">
        <f t="shared" si="10"/>
        <v>0.5020575839455198</v>
      </c>
    </row>
    <row r="37" spans="1:34" ht="12.75">
      <c r="A37" s="47" t="s">
        <v>181</v>
      </c>
      <c r="B37" s="46" t="s">
        <v>87</v>
      </c>
      <c r="C37" s="29">
        <v>24</v>
      </c>
      <c r="D37" s="27">
        <v>278.569</v>
      </c>
      <c r="E37" s="28">
        <v>78.2</v>
      </c>
      <c r="F37" s="28">
        <v>7.3</v>
      </c>
      <c r="G37" s="27">
        <v>246.441</v>
      </c>
      <c r="H37" s="28">
        <v>50.8</v>
      </c>
      <c r="I37" s="28">
        <v>3.3</v>
      </c>
      <c r="J37" s="31">
        <f t="shared" si="13"/>
        <v>27.400000000000006</v>
      </c>
      <c r="K37" s="45">
        <f t="shared" si="14"/>
        <v>32.128</v>
      </c>
      <c r="L37" s="27">
        <v>83.673</v>
      </c>
      <c r="M37" s="28">
        <v>75.6</v>
      </c>
      <c r="N37" s="28">
        <v>0</v>
      </c>
      <c r="O37" s="27">
        <v>51.394</v>
      </c>
      <c r="P37" s="28">
        <v>55.5</v>
      </c>
      <c r="Q37" s="28">
        <v>0</v>
      </c>
      <c r="R37" s="31">
        <f t="shared" si="11"/>
        <v>20.099999999999994</v>
      </c>
      <c r="S37" s="45">
        <f t="shared" si="12"/>
        <v>32.279</v>
      </c>
      <c r="T37" s="27">
        <v>3.358</v>
      </c>
      <c r="U37" s="27">
        <v>9.265</v>
      </c>
      <c r="V37" s="1" t="s">
        <v>17</v>
      </c>
      <c r="X37" s="44">
        <v>81.56</v>
      </c>
      <c r="Y37" s="44">
        <v>50.655</v>
      </c>
      <c r="Z37" s="16">
        <f t="shared" si="4"/>
        <v>30.905</v>
      </c>
      <c r="AA37" s="16"/>
      <c r="AB37" s="43">
        <f t="shared" si="5"/>
        <v>8.15775</v>
      </c>
      <c r="AC37" s="15"/>
      <c r="AD37" s="86">
        <f t="shared" si="6"/>
        <v>9.265</v>
      </c>
      <c r="AE37" s="41">
        <f t="shared" si="7"/>
        <v>0</v>
      </c>
      <c r="AF37" s="40">
        <f t="shared" si="8"/>
        <v>3.355</v>
      </c>
      <c r="AG37" s="39">
        <f t="shared" si="9"/>
        <v>0.0030000000000001137</v>
      </c>
      <c r="AH37" s="38">
        <f t="shared" si="10"/>
        <v>0.4962648260638445</v>
      </c>
    </row>
    <row r="38" spans="1:34" ht="12">
      <c r="A38" s="47" t="s">
        <v>182</v>
      </c>
      <c r="B38" s="46" t="s">
        <v>87</v>
      </c>
      <c r="C38" s="29">
        <v>24</v>
      </c>
      <c r="D38" s="27">
        <v>278.028</v>
      </c>
      <c r="E38" s="28">
        <v>77.9</v>
      </c>
      <c r="F38" s="28">
        <v>7.3</v>
      </c>
      <c r="G38" s="27">
        <v>245.531</v>
      </c>
      <c r="H38" s="28">
        <v>50.5</v>
      </c>
      <c r="I38" s="28">
        <v>3.3</v>
      </c>
      <c r="J38" s="31">
        <f t="shared" si="13"/>
        <v>27.400000000000006</v>
      </c>
      <c r="K38" s="45">
        <f t="shared" si="14"/>
        <v>32.497</v>
      </c>
      <c r="L38" s="27">
        <v>87.583</v>
      </c>
      <c r="M38" s="28">
        <v>74.7</v>
      </c>
      <c r="N38" s="28">
        <v>0</v>
      </c>
      <c r="O38" s="27">
        <v>54.901</v>
      </c>
      <c r="P38" s="28">
        <v>55.2</v>
      </c>
      <c r="Q38" s="28">
        <v>0</v>
      </c>
      <c r="R38" s="31">
        <f t="shared" si="11"/>
        <v>19.5</v>
      </c>
      <c r="S38" s="45">
        <f t="shared" si="12"/>
        <v>32.682</v>
      </c>
      <c r="T38" s="27">
        <v>3.4</v>
      </c>
      <c r="U38" s="27">
        <v>9.293</v>
      </c>
      <c r="V38" s="1" t="s">
        <v>17</v>
      </c>
      <c r="X38" s="44">
        <v>85.418</v>
      </c>
      <c r="Y38" s="44">
        <v>54.12</v>
      </c>
      <c r="Z38" s="16">
        <f t="shared" si="4"/>
        <v>31.298</v>
      </c>
      <c r="AA38" s="16"/>
      <c r="AB38" s="43">
        <f t="shared" si="5"/>
        <v>7.975458333333333</v>
      </c>
      <c r="AC38" s="15"/>
      <c r="AD38" s="42">
        <f t="shared" si="6"/>
        <v>9.259</v>
      </c>
      <c r="AE38" s="41">
        <f t="shared" si="7"/>
        <v>0.03399999999999892</v>
      </c>
      <c r="AF38" s="40">
        <f t="shared" si="8"/>
        <v>3.393</v>
      </c>
      <c r="AG38" s="39">
        <f t="shared" si="9"/>
        <v>0.007000000000000117</v>
      </c>
      <c r="AH38" s="38">
        <f t="shared" si="10"/>
        <v>0.4883293759240184</v>
      </c>
    </row>
    <row r="39" spans="1:34" ht="12">
      <c r="A39" s="47" t="s">
        <v>183</v>
      </c>
      <c r="B39" s="46" t="s">
        <v>87</v>
      </c>
      <c r="C39" s="29">
        <v>24</v>
      </c>
      <c r="D39" s="27">
        <v>278.929</v>
      </c>
      <c r="E39" s="28">
        <v>78.3</v>
      </c>
      <c r="F39" s="28">
        <v>7.3</v>
      </c>
      <c r="G39" s="27">
        <v>248.174</v>
      </c>
      <c r="H39" s="28">
        <v>50.9</v>
      </c>
      <c r="I39" s="28">
        <v>3.3</v>
      </c>
      <c r="J39" s="31">
        <f t="shared" si="13"/>
        <v>27.4</v>
      </c>
      <c r="K39" s="45">
        <f t="shared" si="14"/>
        <v>30.755</v>
      </c>
      <c r="L39" s="27">
        <v>86.006</v>
      </c>
      <c r="M39" s="28">
        <v>75</v>
      </c>
      <c r="N39" s="28">
        <v>0</v>
      </c>
      <c r="O39" s="27">
        <v>55.167</v>
      </c>
      <c r="P39" s="28">
        <v>55.3</v>
      </c>
      <c r="Q39" s="28">
        <v>0</v>
      </c>
      <c r="R39" s="31">
        <f aca="true" t="shared" si="15" ref="R39:R46">M39-P39</f>
        <v>19.700000000000003</v>
      </c>
      <c r="S39" s="45">
        <f aca="true" t="shared" si="16" ref="S39:S46">ROUND(L39-O39,3)</f>
        <v>30.839</v>
      </c>
      <c r="T39" s="27">
        <v>3.29</v>
      </c>
      <c r="U39" s="27">
        <v>9.232</v>
      </c>
      <c r="V39" s="1" t="s">
        <v>17</v>
      </c>
      <c r="X39" s="44">
        <v>83.864</v>
      </c>
      <c r="Y39" s="44">
        <v>54.38</v>
      </c>
      <c r="Z39" s="16">
        <f t="shared" si="4"/>
        <v>29.484</v>
      </c>
      <c r="AA39" s="16"/>
      <c r="AB39" s="43">
        <f t="shared" si="5"/>
        <v>8.07475</v>
      </c>
      <c r="AC39" s="15"/>
      <c r="AD39" s="42">
        <f t="shared" si="6"/>
        <v>9.208</v>
      </c>
      <c r="AE39" s="41">
        <f t="shared" si="7"/>
        <v>0.023999999999999133</v>
      </c>
      <c r="AF39" s="40">
        <f t="shared" si="8"/>
        <v>3.283</v>
      </c>
      <c r="AG39" s="39">
        <f t="shared" si="9"/>
        <v>0.007000000000000117</v>
      </c>
      <c r="AH39" s="38">
        <f t="shared" si="10"/>
        <v>0.5121406754938057</v>
      </c>
    </row>
    <row r="40" spans="1:38" ht="12">
      <c r="A40" s="47" t="s">
        <v>184</v>
      </c>
      <c r="B40" s="46" t="s">
        <v>87</v>
      </c>
      <c r="C40" s="29">
        <v>24</v>
      </c>
      <c r="D40" s="27">
        <v>283.396</v>
      </c>
      <c r="E40" s="28">
        <v>78</v>
      </c>
      <c r="F40" s="28">
        <v>7.3</v>
      </c>
      <c r="G40" s="27">
        <v>248.015</v>
      </c>
      <c r="H40" s="28">
        <v>51.1</v>
      </c>
      <c r="I40" s="28">
        <v>3.3</v>
      </c>
      <c r="J40" s="31">
        <f t="shared" si="13"/>
        <v>26.9</v>
      </c>
      <c r="K40" s="45">
        <f t="shared" si="14"/>
        <v>35.381</v>
      </c>
      <c r="L40" s="27">
        <v>90.516</v>
      </c>
      <c r="M40" s="28">
        <v>74.8</v>
      </c>
      <c r="N40" s="28">
        <v>0</v>
      </c>
      <c r="O40" s="27">
        <v>55.468</v>
      </c>
      <c r="P40" s="28">
        <v>55.6</v>
      </c>
      <c r="Q40" s="28">
        <v>0</v>
      </c>
      <c r="R40" s="31">
        <f t="shared" si="15"/>
        <v>19.199999999999996</v>
      </c>
      <c r="S40" s="45">
        <f t="shared" si="16"/>
        <v>35.048</v>
      </c>
      <c r="T40" s="27">
        <v>3.572</v>
      </c>
      <c r="U40" s="27">
        <v>9.455</v>
      </c>
      <c r="V40" s="1" t="s">
        <v>17</v>
      </c>
      <c r="X40" s="44">
        <v>88.272</v>
      </c>
      <c r="Y40" s="44">
        <v>54.669</v>
      </c>
      <c r="Z40" s="16">
        <f t="shared" si="4"/>
        <v>33.603</v>
      </c>
      <c r="AA40" s="16"/>
      <c r="AB40" s="43">
        <f t="shared" si="5"/>
        <v>8.056083333333333</v>
      </c>
      <c r="AC40" s="15"/>
      <c r="AD40" s="42">
        <f t="shared" si="6"/>
        <v>9.431</v>
      </c>
      <c r="AE40" s="41">
        <f t="shared" si="7"/>
        <v>0.02400000000000091</v>
      </c>
      <c r="AF40" s="40">
        <f t="shared" si="8"/>
        <v>3.563</v>
      </c>
      <c r="AG40" s="39">
        <f t="shared" si="9"/>
        <v>0.008999999999999897</v>
      </c>
      <c r="AH40" s="38">
        <f t="shared" si="10"/>
        <v>0.7168921234602741</v>
      </c>
      <c r="AJ40" s="48"/>
      <c r="AK40" s="48"/>
      <c r="AL40" s="48"/>
    </row>
    <row r="41" spans="1:38" ht="12">
      <c r="A41" s="47" t="s">
        <v>185</v>
      </c>
      <c r="B41" s="46" t="s">
        <v>87</v>
      </c>
      <c r="C41" s="29">
        <v>24</v>
      </c>
      <c r="D41" s="27">
        <v>286.286</v>
      </c>
      <c r="E41" s="28">
        <v>78.1</v>
      </c>
      <c r="F41" s="28">
        <v>7.3</v>
      </c>
      <c r="G41" s="27">
        <v>246.851</v>
      </c>
      <c r="H41" s="28">
        <v>51.2</v>
      </c>
      <c r="I41" s="28">
        <v>3.3</v>
      </c>
      <c r="J41" s="31">
        <f t="shared" si="13"/>
        <v>26.89999999999999</v>
      </c>
      <c r="K41" s="45">
        <f t="shared" si="14"/>
        <v>39.435</v>
      </c>
      <c r="L41" s="27">
        <v>94.221</v>
      </c>
      <c r="M41" s="28">
        <v>74.8</v>
      </c>
      <c r="N41" s="28">
        <v>0</v>
      </c>
      <c r="O41" s="27">
        <v>55.059</v>
      </c>
      <c r="P41" s="28">
        <v>55.4</v>
      </c>
      <c r="Q41" s="28">
        <v>0</v>
      </c>
      <c r="R41" s="31">
        <f t="shared" si="15"/>
        <v>19.4</v>
      </c>
      <c r="S41" s="45">
        <f t="shared" si="16"/>
        <v>39.162</v>
      </c>
      <c r="T41" s="27">
        <v>3.871</v>
      </c>
      <c r="U41" s="27">
        <v>9.748</v>
      </c>
      <c r="V41" s="1" t="s">
        <v>17</v>
      </c>
      <c r="X41" s="44">
        <v>91.888</v>
      </c>
      <c r="Y41" s="44">
        <v>54.27</v>
      </c>
      <c r="Z41" s="16">
        <f t="shared" si="4"/>
        <v>37.618</v>
      </c>
      <c r="AA41" s="16"/>
      <c r="AB41" s="43">
        <f t="shared" si="5"/>
        <v>8.024208333333332</v>
      </c>
      <c r="AC41" s="15"/>
      <c r="AD41" s="42">
        <f t="shared" si="6"/>
        <v>9.72</v>
      </c>
      <c r="AE41" s="41">
        <f t="shared" si="7"/>
        <v>0.027999999999998693</v>
      </c>
      <c r="AF41" s="40">
        <f t="shared" si="8"/>
        <v>3.867</v>
      </c>
      <c r="AG41" s="39">
        <f t="shared" si="9"/>
        <v>0.0040000000000000036</v>
      </c>
      <c r="AH41" s="38">
        <f t="shared" si="10"/>
        <v>0.7360715573362069</v>
      </c>
      <c r="AJ41" s="48"/>
      <c r="AK41" s="48"/>
      <c r="AL41" s="48"/>
    </row>
    <row r="42" spans="1:38" ht="12">
      <c r="A42" s="47" t="s">
        <v>186</v>
      </c>
      <c r="B42" s="46" t="s">
        <v>87</v>
      </c>
      <c r="C42" s="29">
        <v>24</v>
      </c>
      <c r="D42" s="27">
        <v>280.454</v>
      </c>
      <c r="E42" s="28">
        <v>78</v>
      </c>
      <c r="F42" s="28">
        <v>7.3</v>
      </c>
      <c r="G42" s="27">
        <v>247.984</v>
      </c>
      <c r="H42" s="28">
        <v>51</v>
      </c>
      <c r="I42" s="28">
        <v>3.3</v>
      </c>
      <c r="J42" s="31">
        <f>E42-H42</f>
        <v>27</v>
      </c>
      <c r="K42" s="45">
        <f>ROUND(D42-G42,3)</f>
        <v>32.47</v>
      </c>
      <c r="L42" s="27">
        <v>87.905</v>
      </c>
      <c r="M42" s="28">
        <v>74.9</v>
      </c>
      <c r="N42" s="28">
        <v>0</v>
      </c>
      <c r="O42" s="27">
        <v>55.255</v>
      </c>
      <c r="P42" s="28">
        <v>55.3</v>
      </c>
      <c r="Q42" s="28">
        <v>0</v>
      </c>
      <c r="R42" s="31">
        <f t="shared" si="15"/>
        <v>19.60000000000001</v>
      </c>
      <c r="S42" s="45">
        <f t="shared" si="16"/>
        <v>32.65</v>
      </c>
      <c r="T42" s="27">
        <v>3.41</v>
      </c>
      <c r="U42" s="27">
        <v>9.26</v>
      </c>
      <c r="V42" s="1" t="s">
        <v>17</v>
      </c>
      <c r="X42" s="44">
        <v>85.725</v>
      </c>
      <c r="Y42" s="44">
        <v>54.466</v>
      </c>
      <c r="Z42" s="16">
        <f t="shared" si="4"/>
        <v>31.259</v>
      </c>
      <c r="AA42" s="16"/>
      <c r="AB42" s="43">
        <f t="shared" si="5"/>
        <v>8.06325</v>
      </c>
      <c r="AC42" s="15"/>
      <c r="AD42" s="42">
        <f t="shared" si="6"/>
        <v>9.228</v>
      </c>
      <c r="AE42" s="41">
        <f t="shared" si="7"/>
        <v>0.03200000000000003</v>
      </c>
      <c r="AF42" s="40">
        <f t="shared" si="8"/>
        <v>3.409</v>
      </c>
      <c r="AG42" s="39">
        <f t="shared" si="9"/>
        <v>0.001000000000000334</v>
      </c>
      <c r="AH42" s="38">
        <f t="shared" si="10"/>
        <v>0.4883379572875663</v>
      </c>
      <c r="AJ42" s="48"/>
      <c r="AK42" s="48"/>
      <c r="AL42" s="48"/>
    </row>
    <row r="43" spans="1:38" ht="12">
      <c r="A43" s="47" t="s">
        <v>187</v>
      </c>
      <c r="B43" s="46" t="s">
        <v>87</v>
      </c>
      <c r="C43" s="29">
        <v>24</v>
      </c>
      <c r="D43" s="27">
        <v>283.169</v>
      </c>
      <c r="E43" s="28">
        <v>78.3</v>
      </c>
      <c r="F43" s="28">
        <v>7.4</v>
      </c>
      <c r="G43" s="27">
        <v>249.696</v>
      </c>
      <c r="H43" s="28">
        <v>51.1</v>
      </c>
      <c r="I43" s="28">
        <v>3.4</v>
      </c>
      <c r="J43" s="31">
        <f>E43-H43</f>
        <v>27.199999999999996</v>
      </c>
      <c r="K43" s="45">
        <f>ROUND(D43-G43,3)</f>
        <v>33.473</v>
      </c>
      <c r="L43" s="27">
        <v>89.139</v>
      </c>
      <c r="M43" s="28">
        <v>74.9</v>
      </c>
      <c r="N43" s="28">
        <v>0</v>
      </c>
      <c r="O43" s="27">
        <v>55.583</v>
      </c>
      <c r="P43" s="28">
        <v>55.4</v>
      </c>
      <c r="Q43" s="28">
        <v>0</v>
      </c>
      <c r="R43" s="31">
        <f t="shared" si="15"/>
        <v>19.500000000000007</v>
      </c>
      <c r="S43" s="45">
        <f t="shared" si="16"/>
        <v>33.556</v>
      </c>
      <c r="T43" s="27">
        <v>3.486</v>
      </c>
      <c r="U43" s="27">
        <v>9.424</v>
      </c>
      <c r="V43" s="1" t="s">
        <v>17</v>
      </c>
      <c r="X43" s="44">
        <v>86.923</v>
      </c>
      <c r="Y43" s="44">
        <v>54.788</v>
      </c>
      <c r="Z43" s="16">
        <f t="shared" si="4"/>
        <v>32.135</v>
      </c>
      <c r="AA43" s="16"/>
      <c r="AB43" s="43">
        <f t="shared" si="5"/>
        <v>8.121166666666667</v>
      </c>
      <c r="AC43" s="15"/>
      <c r="AD43" s="42">
        <f t="shared" si="6"/>
        <v>9.413</v>
      </c>
      <c r="AE43" s="41">
        <f t="shared" si="7"/>
        <v>0.010999999999999233</v>
      </c>
      <c r="AF43" s="40">
        <f t="shared" si="8"/>
        <v>3.475</v>
      </c>
      <c r="AG43" s="39">
        <f t="shared" si="9"/>
        <v>0.01100000000000012</v>
      </c>
      <c r="AH43" s="38">
        <f t="shared" si="10"/>
        <v>0.5358515955401773</v>
      </c>
      <c r="AJ43" s="48"/>
      <c r="AK43" s="48"/>
      <c r="AL43" s="48"/>
    </row>
    <row r="44" spans="1:38" ht="12">
      <c r="A44" s="47" t="s">
        <v>188</v>
      </c>
      <c r="B44" s="46" t="s">
        <v>87</v>
      </c>
      <c r="C44" s="29">
        <v>24</v>
      </c>
      <c r="D44" s="27">
        <v>276.51</v>
      </c>
      <c r="E44" s="28">
        <v>78.9</v>
      </c>
      <c r="F44" s="28">
        <v>7.3</v>
      </c>
      <c r="G44" s="27">
        <v>243.073</v>
      </c>
      <c r="H44" s="28">
        <v>50.5</v>
      </c>
      <c r="I44" s="28">
        <v>3.4</v>
      </c>
      <c r="J44" s="31">
        <f>E44-H44</f>
        <v>28.400000000000006</v>
      </c>
      <c r="K44" s="45">
        <f>ROUND(D44-G44,3)</f>
        <v>33.437</v>
      </c>
      <c r="L44" s="27">
        <v>88.024</v>
      </c>
      <c r="M44" s="28">
        <v>75.2</v>
      </c>
      <c r="N44" s="28">
        <v>0</v>
      </c>
      <c r="O44" s="27">
        <v>54.332</v>
      </c>
      <c r="P44" s="28">
        <v>55.1</v>
      </c>
      <c r="Q44" s="28">
        <v>0</v>
      </c>
      <c r="R44" s="31">
        <f t="shared" si="15"/>
        <v>20.1</v>
      </c>
      <c r="S44" s="45">
        <f t="shared" si="16"/>
        <v>33.692</v>
      </c>
      <c r="T44" s="27">
        <v>3.508</v>
      </c>
      <c r="U44" s="27">
        <v>9.546</v>
      </c>
      <c r="V44" s="1" t="s">
        <v>17</v>
      </c>
      <c r="X44" s="44">
        <v>85.823</v>
      </c>
      <c r="Y44" s="44">
        <v>53.561</v>
      </c>
      <c r="Z44" s="16">
        <f t="shared" si="4"/>
        <v>32.262</v>
      </c>
      <c r="AA44" s="16"/>
      <c r="AB44" s="43">
        <f t="shared" si="5"/>
        <v>7.896333333333334</v>
      </c>
      <c r="AC44" s="15"/>
      <c r="AD44" s="42">
        <f t="shared" si="6"/>
        <v>9.541</v>
      </c>
      <c r="AE44" s="41">
        <f t="shared" si="7"/>
        <v>0.004999999999999005</v>
      </c>
      <c r="AF44" s="40">
        <f t="shared" si="8"/>
        <v>3.503</v>
      </c>
      <c r="AG44" s="39">
        <f t="shared" si="9"/>
        <v>0.004999999999999893</v>
      </c>
      <c r="AH44" s="38">
        <f t="shared" si="10"/>
        <v>0.4833938775594151</v>
      </c>
      <c r="AJ44" s="48"/>
      <c r="AK44" s="48"/>
      <c r="AL44" s="48"/>
    </row>
    <row r="45" spans="1:38" ht="12">
      <c r="A45" s="47" t="s">
        <v>189</v>
      </c>
      <c r="B45" s="46" t="s">
        <v>87</v>
      </c>
      <c r="C45" s="29">
        <v>24</v>
      </c>
      <c r="D45" s="27">
        <v>284.081</v>
      </c>
      <c r="E45" s="28">
        <v>81.1</v>
      </c>
      <c r="F45" s="28">
        <v>7.5</v>
      </c>
      <c r="G45" s="27">
        <v>250.962</v>
      </c>
      <c r="H45" s="28">
        <v>52.5</v>
      </c>
      <c r="I45" s="28">
        <v>3.3</v>
      </c>
      <c r="J45" s="31">
        <f>E45-H45</f>
        <v>28.599999999999994</v>
      </c>
      <c r="K45" s="45">
        <f>ROUND(D45-G45,3)</f>
        <v>33.119</v>
      </c>
      <c r="L45" s="27">
        <v>89.41</v>
      </c>
      <c r="M45" s="28">
        <v>75.7</v>
      </c>
      <c r="N45" s="28">
        <v>0</v>
      </c>
      <c r="O45" s="27">
        <v>55.915</v>
      </c>
      <c r="P45" s="28">
        <v>55.2</v>
      </c>
      <c r="Q45" s="28">
        <v>0</v>
      </c>
      <c r="R45" s="31">
        <f t="shared" si="15"/>
        <v>20.5</v>
      </c>
      <c r="S45" s="45">
        <f t="shared" si="16"/>
        <v>33.495</v>
      </c>
      <c r="T45" s="27">
        <v>3.562</v>
      </c>
      <c r="U45" s="27">
        <v>9.886</v>
      </c>
      <c r="V45" s="1" t="s">
        <v>17</v>
      </c>
      <c r="X45" s="44">
        <v>87.145</v>
      </c>
      <c r="Y45" s="44">
        <v>55.119</v>
      </c>
      <c r="Z45" s="16">
        <f t="shared" si="4"/>
        <v>32.026</v>
      </c>
      <c r="AA45" s="16"/>
      <c r="AB45" s="43">
        <f t="shared" si="5"/>
        <v>8.160124999999999</v>
      </c>
      <c r="AC45" s="15"/>
      <c r="AD45" s="42">
        <f t="shared" si="6"/>
        <v>9.863</v>
      </c>
      <c r="AE45" s="41">
        <f t="shared" si="7"/>
        <v>0.022999999999999687</v>
      </c>
      <c r="AF45" s="40">
        <f t="shared" si="8"/>
        <v>3.554</v>
      </c>
      <c r="AG45" s="39">
        <f t="shared" si="9"/>
        <v>0.008000000000000007</v>
      </c>
      <c r="AH45" s="38">
        <f t="shared" si="10"/>
        <v>0.4355241032506899</v>
      </c>
      <c r="AJ45" s="48"/>
      <c r="AK45" s="48"/>
      <c r="AL45" s="48"/>
    </row>
    <row r="46" spans="1:34" ht="12">
      <c r="A46" s="47" t="s">
        <v>190</v>
      </c>
      <c r="B46" s="46" t="s">
        <v>87</v>
      </c>
      <c r="C46" s="29">
        <v>24</v>
      </c>
      <c r="D46" s="27">
        <v>288.707</v>
      </c>
      <c r="E46" s="28">
        <v>81.3</v>
      </c>
      <c r="F46" s="28">
        <v>7.6</v>
      </c>
      <c r="G46" s="27">
        <v>256.229</v>
      </c>
      <c r="H46" s="28">
        <v>53.4</v>
      </c>
      <c r="I46" s="28">
        <v>3.3</v>
      </c>
      <c r="J46" s="31">
        <f>E46-H46</f>
        <v>27.9</v>
      </c>
      <c r="K46" s="45">
        <f>ROUND(D46-G46,3)</f>
        <v>32.478</v>
      </c>
      <c r="L46" s="27">
        <v>89.895</v>
      </c>
      <c r="M46" s="28">
        <v>75.7</v>
      </c>
      <c r="N46" s="28">
        <v>0</v>
      </c>
      <c r="O46" s="27">
        <v>56.866</v>
      </c>
      <c r="P46" s="28">
        <v>55.5</v>
      </c>
      <c r="Q46" s="28">
        <v>0</v>
      </c>
      <c r="R46" s="31">
        <f t="shared" si="15"/>
        <v>20.200000000000003</v>
      </c>
      <c r="S46" s="45">
        <f t="shared" si="16"/>
        <v>33.029</v>
      </c>
      <c r="T46" s="27">
        <v>3.526</v>
      </c>
      <c r="U46" s="27">
        <v>9.815</v>
      </c>
      <c r="V46" s="1" t="s">
        <v>17</v>
      </c>
      <c r="X46" s="44">
        <v>87.62</v>
      </c>
      <c r="Y46" s="44">
        <v>56.048</v>
      </c>
      <c r="Z46" s="16">
        <f t="shared" si="4"/>
        <v>31.572</v>
      </c>
      <c r="AA46" s="16"/>
      <c r="AB46" s="43">
        <f t="shared" si="5"/>
        <v>8.340874999999999</v>
      </c>
      <c r="AC46" s="15"/>
      <c r="AD46" s="42">
        <f t="shared" si="6"/>
        <v>9.789</v>
      </c>
      <c r="AE46" s="41">
        <f t="shared" si="7"/>
        <v>0.0259999999999998</v>
      </c>
      <c r="AF46" s="40">
        <f t="shared" si="8"/>
        <v>3.522</v>
      </c>
      <c r="AG46" s="39">
        <f t="shared" si="9"/>
        <v>0.0040000000000000036</v>
      </c>
      <c r="AH46" s="38">
        <f t="shared" si="10"/>
        <v>0.35358995273759114</v>
      </c>
    </row>
    <row r="47" spans="1:27" ht="12">
      <c r="A47" s="29" t="s">
        <v>16</v>
      </c>
      <c r="B47" s="29"/>
      <c r="C47" s="29"/>
      <c r="D47" s="27">
        <f>ROUND(AVERAGE(D17:D46),3)</f>
        <v>302.013</v>
      </c>
      <c r="E47" s="28">
        <f>ROUND(AVERAGE(E17:E46),1)</f>
        <v>77.5</v>
      </c>
      <c r="F47" s="33">
        <f>IF(SUM(F17:F46)=0,0,ROUND(AVERAGE(F17:F46),1))</f>
        <v>7.2</v>
      </c>
      <c r="G47" s="27">
        <f>ROUND(AVERAGE(G17:G46),3)</f>
        <v>267.918</v>
      </c>
      <c r="H47" s="28">
        <f>ROUND(AVERAGE(H17:H46),1)</f>
        <v>51.3</v>
      </c>
      <c r="I47" s="33">
        <f>IF(SUM(I17:I46)=0,0,ROUND(AVERAGE(I17:I46),1))</f>
        <v>3.4</v>
      </c>
      <c r="J47" s="31">
        <f>ROUND(AVERAGE(J17:J46),1)</f>
        <v>26.2</v>
      </c>
      <c r="K47" s="27">
        <f>ROUND(AVERAGE(K17:K46),3)</f>
        <v>34.095</v>
      </c>
      <c r="L47" s="27">
        <f>ROUND(AVERAGE(L17:L46),3)</f>
        <v>90.457</v>
      </c>
      <c r="M47" s="28">
        <f>ROUND(AVERAGE(M17:M46),1)</f>
        <v>73.3</v>
      </c>
      <c r="N47" s="32">
        <f>IF(SUM(N17:N46)=0,0,ROUND(AVERAGE(N17:N46),1))</f>
        <v>0</v>
      </c>
      <c r="O47" s="27">
        <f>ROUND(AVERAGE(O17:O46),3)</f>
        <v>56.832</v>
      </c>
      <c r="P47" s="28">
        <f>ROUND(AVERAGE(P17:P46),1)</f>
        <v>54.3</v>
      </c>
      <c r="Q47" s="32">
        <f>IF(SUM(Q17:Q46)=0,0,ROUND(AVERAGE(Q17:Q46),1))</f>
        <v>0</v>
      </c>
      <c r="R47" s="31">
        <f>ROUND(AVERAGE(R17:R46),1)</f>
        <v>19</v>
      </c>
      <c r="S47" s="27">
        <f>ROUND(AVERAGE(S17:S46),3)</f>
        <v>33.626</v>
      </c>
      <c r="T47" s="27"/>
      <c r="U47" s="27"/>
      <c r="X47" s="30"/>
      <c r="Y47" s="30"/>
      <c r="Z47" s="30"/>
      <c r="AA47" s="30"/>
    </row>
    <row r="48" spans="1:29" ht="12">
      <c r="A48" s="29" t="s">
        <v>15</v>
      </c>
      <c r="B48" s="29"/>
      <c r="C48" s="29">
        <f>SUM(C17:C46)</f>
        <v>720</v>
      </c>
      <c r="D48" s="27">
        <f>SUM(D17:D46)</f>
        <v>9060.389000000003</v>
      </c>
      <c r="E48" s="28"/>
      <c r="F48" s="28"/>
      <c r="G48" s="27">
        <f>SUM(G17:G46)</f>
        <v>8037.541</v>
      </c>
      <c r="H48" s="28"/>
      <c r="I48" s="28"/>
      <c r="J48" s="28"/>
      <c r="K48" s="27">
        <f>SUM(K17:K46)</f>
        <v>1022.8480000000001</v>
      </c>
      <c r="L48" s="27">
        <f>SUM(L17:L46)</f>
        <v>2713.724</v>
      </c>
      <c r="M48" s="28"/>
      <c r="N48" s="28"/>
      <c r="O48" s="27">
        <f>SUM(O17:O46)</f>
        <v>1704.9510000000002</v>
      </c>
      <c r="P48" s="28"/>
      <c r="Q48" s="28"/>
      <c r="R48" s="28"/>
      <c r="S48" s="87">
        <f>SUM(S17:S46)</f>
        <v>1008.7730000000001</v>
      </c>
      <c r="T48" s="27">
        <f>SUM(T17:T46)</f>
        <v>102.966</v>
      </c>
      <c r="U48" s="27">
        <f>SUM(U17:U46)</f>
        <v>288.983</v>
      </c>
      <c r="X48" s="16">
        <f>SUM(X17:X46)</f>
        <v>2648.918999999999</v>
      </c>
      <c r="Y48" s="16">
        <f>SUM(Y17:Y46)</f>
        <v>1681.4259999999997</v>
      </c>
      <c r="Z48" s="16">
        <f>SUM(Z17:Z46)</f>
        <v>967.4930000000002</v>
      </c>
      <c r="AA48" s="16"/>
      <c r="AC48" s="15"/>
    </row>
    <row r="49" spans="24:30" ht="12">
      <c r="X49" s="16"/>
      <c r="Y49" s="16"/>
      <c r="Z49" s="16"/>
      <c r="AA49" s="16"/>
      <c r="AC49" s="15"/>
      <c r="AD49" s="25">
        <f>31-COUNTIF(A17:A46,"")</f>
        <v>31</v>
      </c>
    </row>
    <row r="50" spans="1:30" ht="1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2549.061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2240.756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308.305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808.856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499.472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309.384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32.059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86.315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788.652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492.327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296.325</v>
      </c>
      <c r="AA50" s="16"/>
      <c r="AC50" s="15"/>
      <c r="AD50" s="25">
        <f>COUNT(C17:C46)</f>
        <v>30</v>
      </c>
    </row>
    <row r="51" spans="1:34" ht="12">
      <c r="A51" s="1" t="s">
        <v>13</v>
      </c>
      <c r="D51" s="23">
        <f>-'11-17'!D51</f>
        <v>-2214.103</v>
      </c>
      <c r="E51" s="17"/>
      <c r="F51" s="17"/>
      <c r="G51" s="23">
        <f>-'11-17'!G51</f>
        <v>-1951.014</v>
      </c>
      <c r="H51" s="17"/>
      <c r="I51" s="17"/>
      <c r="J51" s="17"/>
      <c r="K51" s="23">
        <f>-'11-17'!K51</f>
        <v>-263.089</v>
      </c>
      <c r="L51" s="23">
        <f>-'11-17'!L51</f>
        <v>-751.322</v>
      </c>
      <c r="M51" s="24"/>
      <c r="N51" s="24"/>
      <c r="O51" s="23">
        <f>-'11-17'!O51</f>
        <v>-486.046</v>
      </c>
      <c r="P51" s="17"/>
      <c r="Q51" s="17"/>
      <c r="R51" s="17"/>
      <c r="S51" s="23">
        <f>-'11-17'!S51</f>
        <v>-265.277</v>
      </c>
      <c r="T51" s="23">
        <f>-'11-17'!T51</f>
        <v>-25.41</v>
      </c>
      <c r="U51" s="23">
        <f>-'11-17'!U51</f>
        <v>-63.912</v>
      </c>
      <c r="V51" s="1" t="s">
        <v>12</v>
      </c>
      <c r="X51" s="23">
        <f>-'11-17'!X51</f>
        <v>-780.026</v>
      </c>
      <c r="Y51" s="23">
        <f>-'11-17'!Y51</f>
        <v>-522.639</v>
      </c>
      <c r="Z51" s="23">
        <f>-'11-17'!Z51</f>
        <v>-257.387</v>
      </c>
      <c r="AA51" s="16"/>
      <c r="AC51" s="15"/>
      <c r="AD51" s="22">
        <v>9</v>
      </c>
      <c r="AE51" s="19"/>
      <c r="AF51" s="21">
        <f>MONTH(A35)</f>
        <v>12</v>
      </c>
      <c r="AG51" s="20"/>
      <c r="AH51" s="19"/>
    </row>
    <row r="52" spans="1:29" ht="12">
      <c r="A52" s="1" t="s">
        <v>11</v>
      </c>
      <c r="D52" s="17">
        <f>D48+D50+D51</f>
        <v>9395.347000000002</v>
      </c>
      <c r="E52" s="17"/>
      <c r="F52" s="17"/>
      <c r="G52" s="17">
        <f>G48+G50+G51</f>
        <v>8327.283000000001</v>
      </c>
      <c r="H52" s="17"/>
      <c r="I52" s="17"/>
      <c r="J52" s="17"/>
      <c r="K52" s="17">
        <f>K48+K50+K51</f>
        <v>1068.064</v>
      </c>
      <c r="L52" s="17">
        <f>L48+L50+L51</f>
        <v>2771.258</v>
      </c>
      <c r="M52" s="17"/>
      <c r="N52" s="17"/>
      <c r="O52" s="17">
        <f>O48+O50+O51</f>
        <v>1718.3770000000002</v>
      </c>
      <c r="P52" s="17"/>
      <c r="Q52" s="17"/>
      <c r="R52" s="17"/>
      <c r="S52" s="18">
        <f>S48+S50+S51</f>
        <v>1052.88</v>
      </c>
      <c r="T52" s="17">
        <f>T48+T50+T51</f>
        <v>109.61499999999998</v>
      </c>
      <c r="U52" s="17">
        <f>U48+U50+U51</f>
        <v>311.386</v>
      </c>
      <c r="X52" s="16">
        <f>X48+X50+X51</f>
        <v>2657.544999999999</v>
      </c>
      <c r="Y52" s="16">
        <f>Y48+Y50+Y51</f>
        <v>1651.1139999999996</v>
      </c>
      <c r="Z52" s="16">
        <f>Z48+Z50+Z51</f>
        <v>1006.4310000000003</v>
      </c>
      <c r="AA52" s="16"/>
      <c r="AB52" s="14"/>
      <c r="AC52" s="15"/>
    </row>
    <row r="53" spans="1:28" s="11" customFormat="1" ht="15.75" customHeight="1">
      <c r="A53" s="11" t="s">
        <v>10</v>
      </c>
      <c r="B53" s="11">
        <v>2.5</v>
      </c>
      <c r="C53" s="13" t="s">
        <v>9</v>
      </c>
      <c r="D53" s="13">
        <f>ROUND(S52,0)</f>
        <v>1053</v>
      </c>
      <c r="E53" s="11" t="s">
        <v>8</v>
      </c>
      <c r="F53" s="11">
        <f>ROUND(T52-D53*0.98*B53/1000,2)</f>
        <v>107.04</v>
      </c>
      <c r="G53" s="11" t="s">
        <v>7</v>
      </c>
      <c r="H53" s="11">
        <f>ROUND(U52-T52,2)</f>
        <v>201.77</v>
      </c>
      <c r="AB53" s="2"/>
    </row>
    <row r="54" spans="6:20" ht="12">
      <c r="F54" s="9"/>
      <c r="L54" s="10"/>
      <c r="M54" s="10"/>
      <c r="N54" s="10"/>
      <c r="O54" s="10"/>
      <c r="P54" s="10"/>
      <c r="T54" s="10"/>
    </row>
    <row r="55" spans="1:6" ht="12">
      <c r="A55" s="1" t="s">
        <v>6</v>
      </c>
      <c r="F55" s="9"/>
    </row>
    <row r="56" ht="12">
      <c r="A56" s="1" t="s">
        <v>5</v>
      </c>
    </row>
    <row r="57" ht="12">
      <c r="A57" s="1" t="s">
        <v>4</v>
      </c>
    </row>
    <row r="58" ht="5.25" customHeight="1"/>
    <row r="59" ht="6.75" customHeight="1">
      <c r="A59" s="8"/>
    </row>
    <row r="60" spans="1:5" ht="12">
      <c r="A60" s="1" t="s">
        <v>3</v>
      </c>
      <c r="B60" s="1" t="s">
        <v>2</v>
      </c>
      <c r="E60" s="7" t="s">
        <v>1</v>
      </c>
    </row>
    <row r="61" ht="12">
      <c r="A61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2"/>
  <sheetViews>
    <sheetView view="pageBreakPreview" zoomScale="80" zoomScaleSheetLayoutView="80" zoomScalePageLayoutView="0" workbookViewId="0" topLeftCell="A1">
      <selection activeCell="H55" sqref="H55"/>
    </sheetView>
  </sheetViews>
  <sheetFormatPr defaultColWidth="9.281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281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8" t="s">
        <v>126</v>
      </c>
    </row>
    <row r="7" ht="6.75" customHeight="1"/>
    <row r="8" spans="1:13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13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19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8:19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ht="6.75" customHeight="1">
      <c r="AB12" s="69"/>
    </row>
    <row r="13" spans="1:34" s="88" customFormat="1" ht="15" customHeight="1">
      <c r="A13" s="68" t="s">
        <v>222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92">
        <v>13.11</v>
      </c>
      <c r="AC13" s="89"/>
      <c r="AD13" s="89"/>
      <c r="AE13" s="90"/>
      <c r="AF13" s="89"/>
      <c r="AG13" s="89"/>
      <c r="AH13" s="89"/>
    </row>
    <row r="14" ht="7.5" customHeight="1"/>
    <row r="15" spans="1:32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ht="12.75">
      <c r="A17" s="47" t="s">
        <v>191</v>
      </c>
      <c r="B17" s="46" t="s">
        <v>87</v>
      </c>
      <c r="C17" s="29">
        <v>24</v>
      </c>
      <c r="D17" s="27">
        <v>278.448</v>
      </c>
      <c r="E17" s="28">
        <v>80</v>
      </c>
      <c r="F17" s="28">
        <v>7.4</v>
      </c>
      <c r="G17" s="27">
        <v>247.845</v>
      </c>
      <c r="H17" s="28">
        <v>52.4</v>
      </c>
      <c r="I17" s="28">
        <v>3.3</v>
      </c>
      <c r="J17" s="31">
        <f aca="true" t="shared" si="0" ref="J17:J34">E17-H17</f>
        <v>27.6</v>
      </c>
      <c r="K17" s="45">
        <f aca="true" t="shared" si="1" ref="K17:K34">ROUND(D17-G17,3)</f>
        <v>30.603</v>
      </c>
      <c r="L17" s="27">
        <v>86.218</v>
      </c>
      <c r="M17" s="28">
        <v>75.5</v>
      </c>
      <c r="N17" s="28" t="s">
        <v>94</v>
      </c>
      <c r="O17" s="27">
        <v>55.059</v>
      </c>
      <c r="P17" s="28">
        <v>55.3</v>
      </c>
      <c r="Q17" s="28" t="s">
        <v>94</v>
      </c>
      <c r="R17" s="31">
        <f aca="true" t="shared" si="2" ref="R17:R34">M17-P17</f>
        <v>20.200000000000003</v>
      </c>
      <c r="S17" s="45">
        <f aca="true" t="shared" si="3" ref="S17:S34">ROUND(L17-O17,3)</f>
        <v>31.159</v>
      </c>
      <c r="T17" s="27">
        <v>3.345</v>
      </c>
      <c r="U17" s="27">
        <v>9.289</v>
      </c>
      <c r="V17" s="1" t="s">
        <v>17</v>
      </c>
      <c r="X17" s="44">
        <v>84.048</v>
      </c>
      <c r="Y17" s="44">
        <v>54.272</v>
      </c>
      <c r="Z17" s="16">
        <f aca="true" t="shared" si="4" ref="Z17:Z47">ROUND(X17-Y17,3)</f>
        <v>29.776</v>
      </c>
      <c r="AA17" s="16"/>
      <c r="AB17" s="43">
        <f aca="true" t="shared" si="5" ref="AB17:AB47">(G17-Y17)/24</f>
        <v>8.065541666666666</v>
      </c>
      <c r="AC17" s="15"/>
      <c r="AD17" s="86">
        <f aca="true" t="shared" si="6" ref="AD17:AD47">ROUND((D17*E17-G17*H17)/1000,3)</f>
        <v>9.289</v>
      </c>
      <c r="AE17" s="41">
        <f aca="true" t="shared" si="7" ref="AE17:AE47">U17-AD17</f>
        <v>0</v>
      </c>
      <c r="AF17" s="40">
        <f aca="true" t="shared" si="8" ref="AF17:AF47">ROUND((M17*X17-P17*Y17)/1000,3)</f>
        <v>3.344</v>
      </c>
      <c r="AG17" s="39">
        <f aca="true" t="shared" si="9" ref="AG17:AG47">T17-AF17</f>
        <v>0.001000000000000334</v>
      </c>
      <c r="AH17" s="38">
        <f aca="true" t="shared" si="10" ref="AH17:AH47">(K17-Z17)/G17*100</f>
        <v>0.33367628961649487</v>
      </c>
    </row>
    <row r="18" spans="1:34" ht="12.75">
      <c r="A18" s="47" t="s">
        <v>192</v>
      </c>
      <c r="B18" s="46" t="s">
        <v>87</v>
      </c>
      <c r="C18" s="29">
        <v>24</v>
      </c>
      <c r="D18" s="27">
        <v>286.461</v>
      </c>
      <c r="E18" s="28">
        <v>80.4</v>
      </c>
      <c r="F18" s="28">
        <v>7.4</v>
      </c>
      <c r="G18" s="27">
        <v>249.556</v>
      </c>
      <c r="H18" s="28">
        <v>52.6</v>
      </c>
      <c r="I18" s="28">
        <v>3.3</v>
      </c>
      <c r="J18" s="31">
        <f t="shared" si="0"/>
        <v>27.800000000000004</v>
      </c>
      <c r="K18" s="45">
        <f t="shared" si="1"/>
        <v>36.905</v>
      </c>
      <c r="L18" s="27">
        <v>93.052</v>
      </c>
      <c r="M18" s="28">
        <v>75.7</v>
      </c>
      <c r="N18" s="28" t="s">
        <v>94</v>
      </c>
      <c r="O18" s="27">
        <v>55.517</v>
      </c>
      <c r="P18" s="28">
        <v>55.5</v>
      </c>
      <c r="Q18" s="28" t="s">
        <v>94</v>
      </c>
      <c r="R18" s="31">
        <f t="shared" si="2"/>
        <v>20.200000000000003</v>
      </c>
      <c r="S18" s="45">
        <f t="shared" si="3"/>
        <v>37.535</v>
      </c>
      <c r="T18" s="27">
        <v>3.834</v>
      </c>
      <c r="U18" s="27">
        <v>9.905</v>
      </c>
      <c r="V18" s="1" t="s">
        <v>17</v>
      </c>
      <c r="X18" s="44">
        <v>90.697</v>
      </c>
      <c r="Y18" s="44">
        <v>54.719</v>
      </c>
      <c r="Z18" s="16">
        <f t="shared" si="4"/>
        <v>35.978</v>
      </c>
      <c r="AA18" s="16"/>
      <c r="AB18" s="43">
        <f t="shared" si="5"/>
        <v>8.118208333333333</v>
      </c>
      <c r="AC18" s="15"/>
      <c r="AD18" s="86">
        <f t="shared" si="6"/>
        <v>9.905</v>
      </c>
      <c r="AE18" s="41">
        <f t="shared" si="7"/>
        <v>0</v>
      </c>
      <c r="AF18" s="40">
        <f t="shared" si="8"/>
        <v>3.829</v>
      </c>
      <c r="AG18" s="39">
        <f t="shared" si="9"/>
        <v>0.004999999999999893</v>
      </c>
      <c r="AH18" s="38">
        <f t="shared" si="10"/>
        <v>0.3714597124493098</v>
      </c>
    </row>
    <row r="19" spans="1:34" ht="12">
      <c r="A19" s="47" t="s">
        <v>193</v>
      </c>
      <c r="B19" s="46" t="s">
        <v>87</v>
      </c>
      <c r="C19" s="29">
        <v>24</v>
      </c>
      <c r="D19" s="27">
        <v>238.261</v>
      </c>
      <c r="E19" s="28">
        <v>80.7</v>
      </c>
      <c r="F19" s="28">
        <v>6.7</v>
      </c>
      <c r="G19" s="27">
        <v>205.605</v>
      </c>
      <c r="H19" s="28">
        <v>49.5</v>
      </c>
      <c r="I19" s="28">
        <v>3.8</v>
      </c>
      <c r="J19" s="31">
        <f t="shared" si="0"/>
        <v>31.200000000000003</v>
      </c>
      <c r="K19" s="45">
        <f t="shared" si="1"/>
        <v>32.656</v>
      </c>
      <c r="L19" s="27">
        <v>78.95</v>
      </c>
      <c r="M19" s="28">
        <v>76</v>
      </c>
      <c r="N19" s="28" t="s">
        <v>94</v>
      </c>
      <c r="O19" s="27">
        <v>45.719</v>
      </c>
      <c r="P19" s="28">
        <v>53.5</v>
      </c>
      <c r="Q19" s="28" t="s">
        <v>94</v>
      </c>
      <c r="R19" s="31">
        <f t="shared" si="2"/>
        <v>22.5</v>
      </c>
      <c r="S19" s="45">
        <f t="shared" si="3"/>
        <v>33.231</v>
      </c>
      <c r="T19" s="27">
        <v>3.439</v>
      </c>
      <c r="U19" s="27">
        <v>9.056</v>
      </c>
      <c r="V19" s="1" t="s">
        <v>17</v>
      </c>
      <c r="X19" s="44">
        <v>76.938</v>
      </c>
      <c r="Y19" s="44">
        <v>45.106</v>
      </c>
      <c r="Z19" s="16">
        <f t="shared" si="4"/>
        <v>31.832</v>
      </c>
      <c r="AA19" s="16"/>
      <c r="AB19" s="43">
        <f t="shared" si="5"/>
        <v>6.687458333333333</v>
      </c>
      <c r="AC19" s="15"/>
      <c r="AD19" s="42">
        <f t="shared" si="6"/>
        <v>9.05</v>
      </c>
      <c r="AE19" s="41">
        <f t="shared" si="7"/>
        <v>0.005999999999998451</v>
      </c>
      <c r="AF19" s="40">
        <f t="shared" si="8"/>
        <v>3.434</v>
      </c>
      <c r="AG19" s="39">
        <f t="shared" si="9"/>
        <v>0.004999999999999893</v>
      </c>
      <c r="AH19" s="38">
        <f t="shared" si="10"/>
        <v>0.4007684638019494</v>
      </c>
    </row>
    <row r="20" spans="1:34" ht="12">
      <c r="A20" s="47" t="s">
        <v>194</v>
      </c>
      <c r="B20" s="46" t="s">
        <v>87</v>
      </c>
      <c r="C20" s="29">
        <v>24</v>
      </c>
      <c r="D20" s="27">
        <v>231.036</v>
      </c>
      <c r="E20" s="28">
        <v>79.6</v>
      </c>
      <c r="F20" s="28">
        <v>6.5</v>
      </c>
      <c r="G20" s="27">
        <v>199.792</v>
      </c>
      <c r="H20" s="28">
        <v>48.5</v>
      </c>
      <c r="I20" s="28">
        <v>3.8</v>
      </c>
      <c r="J20" s="31">
        <f t="shared" si="0"/>
        <v>31.099999999999994</v>
      </c>
      <c r="K20" s="45">
        <f t="shared" si="1"/>
        <v>31.244</v>
      </c>
      <c r="L20" s="27">
        <v>75.849</v>
      </c>
      <c r="M20" s="28">
        <v>75.5</v>
      </c>
      <c r="N20" s="28" t="s">
        <v>94</v>
      </c>
      <c r="O20" s="27">
        <v>44.4</v>
      </c>
      <c r="P20" s="28">
        <v>53.2</v>
      </c>
      <c r="Q20" s="28" t="s">
        <v>94</v>
      </c>
      <c r="R20" s="31">
        <f t="shared" si="2"/>
        <v>22.299999999999997</v>
      </c>
      <c r="S20" s="45">
        <f t="shared" si="3"/>
        <v>31.449</v>
      </c>
      <c r="T20" s="27">
        <v>3.258</v>
      </c>
      <c r="U20" s="27">
        <v>8.712</v>
      </c>
      <c r="V20" s="1" t="s">
        <v>17</v>
      </c>
      <c r="X20" s="44">
        <v>73.935</v>
      </c>
      <c r="Y20" s="44">
        <v>43.81</v>
      </c>
      <c r="Z20" s="16">
        <f t="shared" si="4"/>
        <v>30.125</v>
      </c>
      <c r="AA20" s="16"/>
      <c r="AB20" s="43">
        <f t="shared" si="5"/>
        <v>6.49925</v>
      </c>
      <c r="AC20" s="15"/>
      <c r="AD20" s="42">
        <f t="shared" si="6"/>
        <v>8.701</v>
      </c>
      <c r="AE20" s="41">
        <f t="shared" si="7"/>
        <v>0.010999999999999233</v>
      </c>
      <c r="AF20" s="40">
        <f t="shared" si="8"/>
        <v>3.251</v>
      </c>
      <c r="AG20" s="39">
        <f t="shared" si="9"/>
        <v>0.007000000000000117</v>
      </c>
      <c r="AH20" s="38">
        <f t="shared" si="10"/>
        <v>0.5600824857852165</v>
      </c>
    </row>
    <row r="21" spans="1:34" ht="12.75">
      <c r="A21" s="47" t="s">
        <v>195</v>
      </c>
      <c r="B21" s="46" t="s">
        <v>87</v>
      </c>
      <c r="C21" s="29">
        <v>24</v>
      </c>
      <c r="D21" s="27">
        <v>275.99</v>
      </c>
      <c r="E21" s="28">
        <v>76.8</v>
      </c>
      <c r="F21" s="28">
        <v>7.4</v>
      </c>
      <c r="G21" s="27">
        <v>242.507</v>
      </c>
      <c r="H21" s="28">
        <v>50.6</v>
      </c>
      <c r="I21" s="28">
        <v>3.5</v>
      </c>
      <c r="J21" s="31">
        <f t="shared" si="0"/>
        <v>26.199999999999996</v>
      </c>
      <c r="K21" s="45">
        <f t="shared" si="1"/>
        <v>33.483</v>
      </c>
      <c r="L21" s="27">
        <v>87.682</v>
      </c>
      <c r="M21" s="28">
        <v>74.4</v>
      </c>
      <c r="N21" s="28" t="s">
        <v>94</v>
      </c>
      <c r="O21" s="27">
        <v>54.185</v>
      </c>
      <c r="P21" s="28">
        <v>55.4</v>
      </c>
      <c r="Q21" s="28" t="s">
        <v>94</v>
      </c>
      <c r="R21" s="31">
        <f t="shared" si="2"/>
        <v>19.000000000000007</v>
      </c>
      <c r="S21" s="45">
        <f t="shared" si="3"/>
        <v>33.497</v>
      </c>
      <c r="T21" s="27">
        <v>3.413</v>
      </c>
      <c r="U21" s="27">
        <v>8.925</v>
      </c>
      <c r="V21" s="1" t="s">
        <v>17</v>
      </c>
      <c r="X21" s="44">
        <v>85.529</v>
      </c>
      <c r="Y21" s="44">
        <v>53.41</v>
      </c>
      <c r="Z21" s="16">
        <f t="shared" si="4"/>
        <v>32.119</v>
      </c>
      <c r="AA21" s="16"/>
      <c r="AB21" s="43">
        <f t="shared" si="5"/>
        <v>7.879041666666667</v>
      </c>
      <c r="AC21" s="15"/>
      <c r="AD21" s="86">
        <f t="shared" si="6"/>
        <v>8.925</v>
      </c>
      <c r="AE21" s="41">
        <f t="shared" si="7"/>
        <v>0</v>
      </c>
      <c r="AF21" s="40">
        <f t="shared" si="8"/>
        <v>3.404</v>
      </c>
      <c r="AG21" s="39">
        <f t="shared" si="9"/>
        <v>0.008999999999999897</v>
      </c>
      <c r="AH21" s="38">
        <f t="shared" si="10"/>
        <v>0.5624579909033542</v>
      </c>
    </row>
    <row r="22" spans="1:34" ht="12">
      <c r="A22" s="47" t="s">
        <v>196</v>
      </c>
      <c r="B22" s="46" t="s">
        <v>87</v>
      </c>
      <c r="C22" s="29">
        <v>24</v>
      </c>
      <c r="D22" s="27">
        <v>281.8</v>
      </c>
      <c r="E22" s="28">
        <v>76.8</v>
      </c>
      <c r="F22" s="28">
        <v>7.5</v>
      </c>
      <c r="G22" s="27">
        <v>249.14</v>
      </c>
      <c r="H22" s="28">
        <v>51</v>
      </c>
      <c r="I22" s="28">
        <v>3.5</v>
      </c>
      <c r="J22" s="31">
        <f t="shared" si="0"/>
        <v>25.799999999999997</v>
      </c>
      <c r="K22" s="45">
        <f t="shared" si="1"/>
        <v>32.66</v>
      </c>
      <c r="L22" s="27">
        <v>88.424</v>
      </c>
      <c r="M22" s="28">
        <v>74.4</v>
      </c>
      <c r="N22" s="28" t="s">
        <v>94</v>
      </c>
      <c r="O22" s="27">
        <v>55.713</v>
      </c>
      <c r="P22" s="28">
        <v>55.6</v>
      </c>
      <c r="Q22" s="28" t="s">
        <v>94</v>
      </c>
      <c r="R22" s="31">
        <f t="shared" si="2"/>
        <v>18.800000000000004</v>
      </c>
      <c r="S22" s="45">
        <f t="shared" si="3"/>
        <v>32.711</v>
      </c>
      <c r="T22" s="27">
        <v>3.369</v>
      </c>
      <c r="U22" s="27">
        <v>8.955</v>
      </c>
      <c r="V22" s="1" t="s">
        <v>17</v>
      </c>
      <c r="X22" s="44">
        <v>86.253</v>
      </c>
      <c r="Y22" s="44">
        <v>54.908</v>
      </c>
      <c r="Z22" s="16">
        <f t="shared" si="4"/>
        <v>31.345</v>
      </c>
      <c r="AA22" s="16"/>
      <c r="AB22" s="43">
        <f t="shared" si="5"/>
        <v>8.092999999999998</v>
      </c>
      <c r="AC22" s="15"/>
      <c r="AD22" s="42">
        <f t="shared" si="6"/>
        <v>8.936</v>
      </c>
      <c r="AE22" s="41">
        <f t="shared" si="7"/>
        <v>0.019000000000000128</v>
      </c>
      <c r="AF22" s="40">
        <f t="shared" si="8"/>
        <v>3.364</v>
      </c>
      <c r="AG22" s="39">
        <f t="shared" si="9"/>
        <v>0.0050000000000003375</v>
      </c>
      <c r="AH22" s="38">
        <f t="shared" si="10"/>
        <v>0.5278156859597005</v>
      </c>
    </row>
    <row r="23" spans="1:34" ht="12">
      <c r="A23" s="47" t="s">
        <v>197</v>
      </c>
      <c r="B23" s="46" t="s">
        <v>87</v>
      </c>
      <c r="C23" s="29">
        <v>24</v>
      </c>
      <c r="D23" s="27">
        <v>260.863</v>
      </c>
      <c r="E23" s="28">
        <v>73.9</v>
      </c>
      <c r="F23" s="28">
        <v>7.1</v>
      </c>
      <c r="G23" s="27">
        <v>227.909</v>
      </c>
      <c r="H23" s="28">
        <v>48.4</v>
      </c>
      <c r="I23" s="28">
        <v>3.7</v>
      </c>
      <c r="J23" s="31">
        <f t="shared" si="0"/>
        <v>25.500000000000007</v>
      </c>
      <c r="K23" s="45">
        <f t="shared" si="1"/>
        <v>32.954</v>
      </c>
      <c r="L23" s="27">
        <v>84.592</v>
      </c>
      <c r="M23" s="28">
        <v>73.2</v>
      </c>
      <c r="N23" s="28" t="s">
        <v>94</v>
      </c>
      <c r="O23" s="27">
        <v>51.553</v>
      </c>
      <c r="P23" s="28">
        <v>55</v>
      </c>
      <c r="Q23" s="28" t="s">
        <v>94</v>
      </c>
      <c r="R23" s="31">
        <f t="shared" si="2"/>
        <v>18.200000000000003</v>
      </c>
      <c r="S23" s="45">
        <f t="shared" si="3"/>
        <v>33.039</v>
      </c>
      <c r="T23" s="27">
        <v>3.258</v>
      </c>
      <c r="U23" s="27">
        <v>8.28</v>
      </c>
      <c r="V23" s="1" t="s">
        <v>17</v>
      </c>
      <c r="X23" s="44">
        <v>82.574</v>
      </c>
      <c r="Y23" s="44">
        <v>50.825</v>
      </c>
      <c r="Z23" s="16">
        <f t="shared" si="4"/>
        <v>31.749</v>
      </c>
      <c r="AA23" s="16"/>
      <c r="AB23" s="43">
        <f t="shared" si="5"/>
        <v>7.3785</v>
      </c>
      <c r="AC23" s="15"/>
      <c r="AD23" s="42">
        <f t="shared" si="6"/>
        <v>8.247</v>
      </c>
      <c r="AE23" s="41">
        <f t="shared" si="7"/>
        <v>0.032999999999999474</v>
      </c>
      <c r="AF23" s="40">
        <f t="shared" si="8"/>
        <v>3.249</v>
      </c>
      <c r="AG23" s="39">
        <f t="shared" si="9"/>
        <v>0.008999999999999897</v>
      </c>
      <c r="AH23" s="38">
        <f t="shared" si="10"/>
        <v>0.5287197960589541</v>
      </c>
    </row>
    <row r="24" spans="1:34" ht="12">
      <c r="A24" s="47" t="s">
        <v>198</v>
      </c>
      <c r="B24" s="46" t="s">
        <v>87</v>
      </c>
      <c r="C24" s="29">
        <v>24</v>
      </c>
      <c r="D24" s="27">
        <v>247.92</v>
      </c>
      <c r="E24" s="28">
        <v>74.2</v>
      </c>
      <c r="F24" s="28">
        <v>6.8</v>
      </c>
      <c r="G24" s="27">
        <v>213.576</v>
      </c>
      <c r="H24" s="28">
        <v>47.5</v>
      </c>
      <c r="I24" s="28">
        <v>3.8</v>
      </c>
      <c r="J24" s="31">
        <f t="shared" si="0"/>
        <v>26.700000000000003</v>
      </c>
      <c r="K24" s="45">
        <f t="shared" si="1"/>
        <v>34.344</v>
      </c>
      <c r="L24" s="27">
        <v>82.968</v>
      </c>
      <c r="M24" s="28">
        <v>73.5</v>
      </c>
      <c r="N24" s="28" t="s">
        <v>94</v>
      </c>
      <c r="O24" s="27">
        <v>48.471</v>
      </c>
      <c r="P24" s="28">
        <v>54.8</v>
      </c>
      <c r="Q24" s="28" t="s">
        <v>94</v>
      </c>
      <c r="R24" s="31">
        <f t="shared" si="2"/>
        <v>18.700000000000003</v>
      </c>
      <c r="S24" s="45">
        <f t="shared" si="3"/>
        <v>34.497</v>
      </c>
      <c r="T24" s="27">
        <v>3.34</v>
      </c>
      <c r="U24" s="27">
        <v>8.276</v>
      </c>
      <c r="V24" s="1" t="s">
        <v>17</v>
      </c>
      <c r="X24" s="44">
        <v>80.974</v>
      </c>
      <c r="Y24" s="44">
        <v>47.789</v>
      </c>
      <c r="Z24" s="16">
        <f t="shared" si="4"/>
        <v>33.185</v>
      </c>
      <c r="AA24" s="16"/>
      <c r="AB24" s="43">
        <f t="shared" si="5"/>
        <v>6.907791666666665</v>
      </c>
      <c r="AC24" s="15"/>
      <c r="AD24" s="42">
        <f t="shared" si="6"/>
        <v>8.251</v>
      </c>
      <c r="AE24" s="41">
        <f t="shared" si="7"/>
        <v>0.025000000000000355</v>
      </c>
      <c r="AF24" s="40">
        <f t="shared" si="8"/>
        <v>3.333</v>
      </c>
      <c r="AG24" s="39">
        <f t="shared" si="9"/>
        <v>0.006999999999999673</v>
      </c>
      <c r="AH24" s="38">
        <f t="shared" si="10"/>
        <v>0.5426639697344267</v>
      </c>
    </row>
    <row r="25" spans="1:34" ht="12">
      <c r="A25" s="47" t="s">
        <v>199</v>
      </c>
      <c r="B25" s="46" t="s">
        <v>87</v>
      </c>
      <c r="C25" s="29">
        <v>24</v>
      </c>
      <c r="D25" s="27">
        <v>286.957</v>
      </c>
      <c r="E25" s="28">
        <v>73.8</v>
      </c>
      <c r="F25" s="28">
        <v>7.2</v>
      </c>
      <c r="G25" s="27">
        <v>243.568</v>
      </c>
      <c r="H25" s="28">
        <v>49.5</v>
      </c>
      <c r="I25" s="28">
        <v>3.5</v>
      </c>
      <c r="J25" s="31">
        <f t="shared" si="0"/>
        <v>24.299999999999997</v>
      </c>
      <c r="K25" s="45">
        <f t="shared" si="1"/>
        <v>43.389</v>
      </c>
      <c r="L25" s="27">
        <v>99.011</v>
      </c>
      <c r="M25" s="28">
        <v>73.3</v>
      </c>
      <c r="N25" s="28" t="s">
        <v>94</v>
      </c>
      <c r="O25" s="27">
        <v>55.502</v>
      </c>
      <c r="P25" s="28">
        <v>56.5</v>
      </c>
      <c r="Q25" s="28" t="s">
        <v>94</v>
      </c>
      <c r="R25" s="31">
        <f t="shared" si="2"/>
        <v>16.799999999999997</v>
      </c>
      <c r="S25" s="45">
        <f t="shared" si="3"/>
        <v>43.509</v>
      </c>
      <c r="T25" s="27">
        <v>4.001</v>
      </c>
      <c r="U25" s="27">
        <v>9.14</v>
      </c>
      <c r="V25" s="1" t="s">
        <v>17</v>
      </c>
      <c r="X25" s="44">
        <v>96.647</v>
      </c>
      <c r="Y25" s="44">
        <v>54.677</v>
      </c>
      <c r="Z25" s="16">
        <f t="shared" si="4"/>
        <v>41.97</v>
      </c>
      <c r="AA25" s="16"/>
      <c r="AB25" s="43">
        <f t="shared" si="5"/>
        <v>7.8704583333333344</v>
      </c>
      <c r="AC25" s="15"/>
      <c r="AD25" s="42">
        <f t="shared" si="6"/>
        <v>9.121</v>
      </c>
      <c r="AE25" s="41">
        <f t="shared" si="7"/>
        <v>0.019000000000000128</v>
      </c>
      <c r="AF25" s="40">
        <f t="shared" si="8"/>
        <v>3.995</v>
      </c>
      <c r="AG25" s="39">
        <f t="shared" si="9"/>
        <v>0.006000000000000227</v>
      </c>
      <c r="AH25" s="38">
        <f t="shared" si="10"/>
        <v>0.5825888458253974</v>
      </c>
    </row>
    <row r="26" spans="1:34" ht="12">
      <c r="A26" s="47" t="s">
        <v>200</v>
      </c>
      <c r="B26" s="46" t="s">
        <v>87</v>
      </c>
      <c r="C26" s="29">
        <v>24</v>
      </c>
      <c r="D26" s="27">
        <v>260.642</v>
      </c>
      <c r="E26" s="28">
        <v>73.9</v>
      </c>
      <c r="F26" s="28">
        <v>7.1</v>
      </c>
      <c r="G26" s="27">
        <v>237.999</v>
      </c>
      <c r="H26" s="28">
        <v>48.6</v>
      </c>
      <c r="I26" s="28">
        <v>3.4</v>
      </c>
      <c r="J26" s="31">
        <f t="shared" si="0"/>
        <v>25.300000000000004</v>
      </c>
      <c r="K26" s="45">
        <f t="shared" si="1"/>
        <v>22.643</v>
      </c>
      <c r="L26" s="27">
        <v>76.485</v>
      </c>
      <c r="M26" s="28">
        <v>73.4</v>
      </c>
      <c r="N26" s="28" t="s">
        <v>94</v>
      </c>
      <c r="O26" s="27">
        <v>53.488</v>
      </c>
      <c r="P26" s="28">
        <v>54.7</v>
      </c>
      <c r="Q26" s="28" t="s">
        <v>94</v>
      </c>
      <c r="R26" s="31">
        <f t="shared" si="2"/>
        <v>18.700000000000003</v>
      </c>
      <c r="S26" s="45">
        <f t="shared" si="3"/>
        <v>22.997</v>
      </c>
      <c r="T26" s="27">
        <v>2.597</v>
      </c>
      <c r="U26" s="27">
        <v>7.711</v>
      </c>
      <c r="V26" s="1" t="s">
        <v>17</v>
      </c>
      <c r="X26" s="44">
        <v>74.655</v>
      </c>
      <c r="Y26" s="44">
        <v>52.74</v>
      </c>
      <c r="Z26" s="16">
        <f t="shared" si="4"/>
        <v>21.915</v>
      </c>
      <c r="AA26" s="16"/>
      <c r="AB26" s="43">
        <f t="shared" si="5"/>
        <v>7.719124999999999</v>
      </c>
      <c r="AC26" s="15"/>
      <c r="AD26" s="42">
        <f t="shared" si="6"/>
        <v>7.695</v>
      </c>
      <c r="AE26" s="41">
        <f t="shared" si="7"/>
        <v>0.016000000000000014</v>
      </c>
      <c r="AF26" s="40">
        <f t="shared" si="8"/>
        <v>2.595</v>
      </c>
      <c r="AG26" s="39">
        <f t="shared" si="9"/>
        <v>0.0019999999999997797</v>
      </c>
      <c r="AH26" s="38">
        <f t="shared" si="10"/>
        <v>0.30588363816654757</v>
      </c>
    </row>
    <row r="27" spans="1:34" ht="12.75">
      <c r="A27" s="47" t="s">
        <v>201</v>
      </c>
      <c r="B27" s="46" t="s">
        <v>87</v>
      </c>
      <c r="C27" s="29">
        <v>24</v>
      </c>
      <c r="D27" s="27">
        <v>270.571</v>
      </c>
      <c r="E27" s="28">
        <v>73.7</v>
      </c>
      <c r="F27" s="28">
        <v>7.2</v>
      </c>
      <c r="G27" s="27">
        <v>243.728</v>
      </c>
      <c r="H27" s="28">
        <v>49.2</v>
      </c>
      <c r="I27" s="28">
        <v>3.4</v>
      </c>
      <c r="J27" s="31">
        <f t="shared" si="0"/>
        <v>24.5</v>
      </c>
      <c r="K27" s="45">
        <f t="shared" si="1"/>
        <v>26.843</v>
      </c>
      <c r="L27" s="27">
        <v>82.936</v>
      </c>
      <c r="M27" s="28">
        <v>73.5</v>
      </c>
      <c r="N27" s="28" t="s">
        <v>94</v>
      </c>
      <c r="O27" s="27">
        <v>55.625</v>
      </c>
      <c r="P27" s="28">
        <v>55.7</v>
      </c>
      <c r="Q27" s="28" t="s">
        <v>94</v>
      </c>
      <c r="R27" s="31">
        <f t="shared" si="2"/>
        <v>17.799999999999997</v>
      </c>
      <c r="S27" s="45">
        <f t="shared" si="3"/>
        <v>27.311</v>
      </c>
      <c r="T27" s="27">
        <v>2.901</v>
      </c>
      <c r="U27" s="27">
        <v>7.95</v>
      </c>
      <c r="V27" s="1" t="s">
        <v>17</v>
      </c>
      <c r="X27" s="44">
        <v>80.945</v>
      </c>
      <c r="Y27" s="44">
        <v>54.82</v>
      </c>
      <c r="Z27" s="16">
        <f t="shared" si="4"/>
        <v>26.125</v>
      </c>
      <c r="AA27" s="16"/>
      <c r="AB27" s="43">
        <f t="shared" si="5"/>
        <v>7.871166666666667</v>
      </c>
      <c r="AC27" s="15"/>
      <c r="AD27" s="86">
        <f t="shared" si="6"/>
        <v>7.95</v>
      </c>
      <c r="AE27" s="41">
        <f t="shared" si="7"/>
        <v>0</v>
      </c>
      <c r="AF27" s="40">
        <f t="shared" si="8"/>
        <v>2.896</v>
      </c>
      <c r="AG27" s="39">
        <f t="shared" si="9"/>
        <v>0.004999999999999893</v>
      </c>
      <c r="AH27" s="38">
        <f t="shared" si="10"/>
        <v>0.29459069126239085</v>
      </c>
    </row>
    <row r="28" spans="1:34" ht="12">
      <c r="A28" s="47" t="s">
        <v>202</v>
      </c>
      <c r="B28" s="46" t="s">
        <v>87</v>
      </c>
      <c r="C28" s="29">
        <v>24</v>
      </c>
      <c r="D28" s="27">
        <v>275.309</v>
      </c>
      <c r="E28" s="28">
        <v>73.9</v>
      </c>
      <c r="F28" s="28">
        <v>7.3</v>
      </c>
      <c r="G28" s="27">
        <v>247.395</v>
      </c>
      <c r="H28" s="28">
        <v>49.6</v>
      </c>
      <c r="I28" s="28">
        <v>3.5</v>
      </c>
      <c r="J28" s="31">
        <f t="shared" si="0"/>
        <v>24.300000000000004</v>
      </c>
      <c r="K28" s="45">
        <f t="shared" si="1"/>
        <v>27.914</v>
      </c>
      <c r="L28" s="27">
        <v>84.617</v>
      </c>
      <c r="M28" s="28">
        <v>73.6</v>
      </c>
      <c r="N28" s="28" t="s">
        <v>94</v>
      </c>
      <c r="O28" s="27">
        <v>56.216</v>
      </c>
      <c r="P28" s="28">
        <v>56.1</v>
      </c>
      <c r="Q28" s="28" t="s">
        <v>94</v>
      </c>
      <c r="R28" s="31">
        <f t="shared" si="2"/>
        <v>17.499999999999993</v>
      </c>
      <c r="S28" s="45">
        <f t="shared" si="3"/>
        <v>28.401</v>
      </c>
      <c r="T28" s="27">
        <v>2.975</v>
      </c>
      <c r="U28" s="27">
        <v>8.099</v>
      </c>
      <c r="V28" s="1" t="s">
        <v>17</v>
      </c>
      <c r="X28" s="44">
        <v>82.581</v>
      </c>
      <c r="Y28" s="44">
        <v>55.391</v>
      </c>
      <c r="Z28" s="16">
        <f t="shared" si="4"/>
        <v>27.19</v>
      </c>
      <c r="AA28" s="16"/>
      <c r="AB28" s="43">
        <f t="shared" si="5"/>
        <v>8.000166666666667</v>
      </c>
      <c r="AC28" s="15"/>
      <c r="AD28" s="42">
        <f t="shared" si="6"/>
        <v>8.075</v>
      </c>
      <c r="AE28" s="41">
        <f t="shared" si="7"/>
        <v>0.02400000000000091</v>
      </c>
      <c r="AF28" s="40">
        <f t="shared" si="8"/>
        <v>2.971</v>
      </c>
      <c r="AG28" s="39">
        <f t="shared" si="9"/>
        <v>0.0040000000000000036</v>
      </c>
      <c r="AH28" s="38">
        <f t="shared" si="10"/>
        <v>0.2926494068190546</v>
      </c>
    </row>
    <row r="29" spans="1:34" ht="12">
      <c r="A29" s="47" t="s">
        <v>203</v>
      </c>
      <c r="B29" s="46" t="s">
        <v>87</v>
      </c>
      <c r="C29" s="29">
        <v>24</v>
      </c>
      <c r="D29" s="27">
        <v>272.919</v>
      </c>
      <c r="E29" s="28">
        <v>73.8</v>
      </c>
      <c r="F29" s="28">
        <v>7.3</v>
      </c>
      <c r="G29" s="27">
        <v>245.279</v>
      </c>
      <c r="H29" s="28">
        <v>49.4</v>
      </c>
      <c r="I29" s="28">
        <v>3.5</v>
      </c>
      <c r="J29" s="31">
        <f t="shared" si="0"/>
        <v>24.4</v>
      </c>
      <c r="K29" s="45">
        <f t="shared" si="1"/>
        <v>27.64</v>
      </c>
      <c r="L29" s="27">
        <v>83.796</v>
      </c>
      <c r="M29" s="28">
        <v>73.5</v>
      </c>
      <c r="N29" s="28" t="s">
        <v>94</v>
      </c>
      <c r="O29" s="27">
        <v>55.605</v>
      </c>
      <c r="P29" s="28">
        <v>56</v>
      </c>
      <c r="Q29" s="28" t="s">
        <v>94</v>
      </c>
      <c r="R29" s="31">
        <f t="shared" si="2"/>
        <v>17.5</v>
      </c>
      <c r="S29" s="45">
        <f t="shared" si="3"/>
        <v>28.191</v>
      </c>
      <c r="T29" s="27">
        <v>2.949</v>
      </c>
      <c r="U29" s="27">
        <v>8.038</v>
      </c>
      <c r="V29" s="1" t="s">
        <v>17</v>
      </c>
      <c r="X29" s="44">
        <v>81.784</v>
      </c>
      <c r="Y29" s="44">
        <v>54.792</v>
      </c>
      <c r="Z29" s="16">
        <f t="shared" si="4"/>
        <v>26.992</v>
      </c>
      <c r="AA29" s="16"/>
      <c r="AB29" s="43">
        <f t="shared" si="5"/>
        <v>7.936958333333333</v>
      </c>
      <c r="AC29" s="15"/>
      <c r="AD29" s="42">
        <f t="shared" si="6"/>
        <v>8.025</v>
      </c>
      <c r="AE29" s="41">
        <f t="shared" si="7"/>
        <v>0.0129999999999999</v>
      </c>
      <c r="AF29" s="40">
        <f t="shared" si="8"/>
        <v>2.943</v>
      </c>
      <c r="AG29" s="39">
        <f t="shared" si="9"/>
        <v>0.005999999999999783</v>
      </c>
      <c r="AH29" s="38">
        <f t="shared" si="10"/>
        <v>0.26418894401885185</v>
      </c>
    </row>
    <row r="30" spans="1:34" ht="12.75">
      <c r="A30" s="47" t="s">
        <v>204</v>
      </c>
      <c r="B30" s="46" t="s">
        <v>87</v>
      </c>
      <c r="C30" s="29">
        <v>24</v>
      </c>
      <c r="D30" s="27">
        <v>276.908</v>
      </c>
      <c r="E30" s="28">
        <v>73.5</v>
      </c>
      <c r="F30" s="28">
        <v>7.4</v>
      </c>
      <c r="G30" s="27">
        <v>249.443</v>
      </c>
      <c r="H30" s="28">
        <v>49.7</v>
      </c>
      <c r="I30" s="28">
        <v>3.5</v>
      </c>
      <c r="J30" s="31">
        <f t="shared" si="0"/>
        <v>23.799999999999997</v>
      </c>
      <c r="K30" s="45">
        <f t="shared" si="1"/>
        <v>27.465</v>
      </c>
      <c r="L30" s="27">
        <v>84.402</v>
      </c>
      <c r="M30" s="28">
        <v>73.2</v>
      </c>
      <c r="N30" s="28" t="s">
        <v>94</v>
      </c>
      <c r="O30" s="27">
        <v>56.382</v>
      </c>
      <c r="P30" s="28">
        <v>55.6</v>
      </c>
      <c r="Q30" s="28" t="s">
        <v>94</v>
      </c>
      <c r="R30" s="31">
        <f t="shared" si="2"/>
        <v>17.6</v>
      </c>
      <c r="S30" s="45">
        <f t="shared" si="3"/>
        <v>28.02</v>
      </c>
      <c r="T30" s="27">
        <v>2.942</v>
      </c>
      <c r="U30" s="27">
        <v>7.955</v>
      </c>
      <c r="V30" s="1" t="s">
        <v>17</v>
      </c>
      <c r="X30" s="44">
        <v>82.391</v>
      </c>
      <c r="Y30" s="44">
        <v>55.567</v>
      </c>
      <c r="Z30" s="16">
        <f t="shared" si="4"/>
        <v>26.824</v>
      </c>
      <c r="AA30" s="16"/>
      <c r="AB30" s="43">
        <f t="shared" si="5"/>
        <v>8.078166666666666</v>
      </c>
      <c r="AC30" s="15"/>
      <c r="AD30" s="86">
        <f t="shared" si="6"/>
        <v>7.955</v>
      </c>
      <c r="AE30" s="41">
        <f t="shared" si="7"/>
        <v>0</v>
      </c>
      <c r="AF30" s="40">
        <f t="shared" si="8"/>
        <v>2.941</v>
      </c>
      <c r="AG30" s="39">
        <f t="shared" si="9"/>
        <v>0.001000000000000334</v>
      </c>
      <c r="AH30" s="38">
        <f t="shared" si="10"/>
        <v>0.2569725348075505</v>
      </c>
    </row>
    <row r="31" spans="1:34" ht="12">
      <c r="A31" s="47" t="s">
        <v>205</v>
      </c>
      <c r="B31" s="46" t="s">
        <v>87</v>
      </c>
      <c r="C31" s="29">
        <v>24</v>
      </c>
      <c r="D31" s="27">
        <v>275.975</v>
      </c>
      <c r="E31" s="28">
        <v>74</v>
      </c>
      <c r="F31" s="28">
        <v>7.3</v>
      </c>
      <c r="G31" s="27">
        <v>245.346</v>
      </c>
      <c r="H31" s="28">
        <v>49.7</v>
      </c>
      <c r="I31" s="28">
        <v>3.5</v>
      </c>
      <c r="J31" s="31">
        <f t="shared" si="0"/>
        <v>24.299999999999997</v>
      </c>
      <c r="K31" s="45">
        <f t="shared" si="1"/>
        <v>30.629</v>
      </c>
      <c r="L31" s="27">
        <v>86.397</v>
      </c>
      <c r="M31" s="28">
        <v>73.6</v>
      </c>
      <c r="N31" s="28" t="s">
        <v>94</v>
      </c>
      <c r="O31" s="27">
        <v>55.29</v>
      </c>
      <c r="P31" s="28">
        <v>55.9</v>
      </c>
      <c r="Q31" s="28" t="s">
        <v>94</v>
      </c>
      <c r="R31" s="31">
        <f t="shared" si="2"/>
        <v>17.699999999999996</v>
      </c>
      <c r="S31" s="45">
        <f t="shared" si="3"/>
        <v>31.107</v>
      </c>
      <c r="T31" s="27">
        <v>3.165</v>
      </c>
      <c r="U31" s="27">
        <v>8.257</v>
      </c>
      <c r="V31" s="1" t="s">
        <v>17</v>
      </c>
      <c r="X31" s="44">
        <v>84.318</v>
      </c>
      <c r="Y31" s="44">
        <v>54.484</v>
      </c>
      <c r="Z31" s="16">
        <f t="shared" si="4"/>
        <v>29.834</v>
      </c>
      <c r="AA31" s="16"/>
      <c r="AB31" s="43">
        <f t="shared" si="5"/>
        <v>7.952583333333333</v>
      </c>
      <c r="AC31" s="15"/>
      <c r="AD31" s="42">
        <f t="shared" si="6"/>
        <v>8.228</v>
      </c>
      <c r="AE31" s="41">
        <f t="shared" si="7"/>
        <v>0.028999999999999915</v>
      </c>
      <c r="AF31" s="40">
        <f t="shared" si="8"/>
        <v>3.16</v>
      </c>
      <c r="AG31" s="39">
        <f t="shared" si="9"/>
        <v>0.004999999999999893</v>
      </c>
      <c r="AH31" s="38">
        <f t="shared" si="10"/>
        <v>0.32403218312098087</v>
      </c>
    </row>
    <row r="32" spans="1:34" ht="12.75">
      <c r="A32" s="47" t="s">
        <v>206</v>
      </c>
      <c r="B32" s="46" t="s">
        <v>87</v>
      </c>
      <c r="C32" s="29">
        <v>24</v>
      </c>
      <c r="D32" s="27">
        <v>266.014</v>
      </c>
      <c r="E32" s="28">
        <v>72.7</v>
      </c>
      <c r="F32" s="28">
        <v>7.2</v>
      </c>
      <c r="G32" s="27">
        <v>236.301</v>
      </c>
      <c r="H32" s="28">
        <v>48.1</v>
      </c>
      <c r="I32" s="28">
        <v>3.6</v>
      </c>
      <c r="J32" s="31">
        <f t="shared" si="0"/>
        <v>24.6</v>
      </c>
      <c r="K32" s="45">
        <f t="shared" si="1"/>
        <v>29.713</v>
      </c>
      <c r="L32" s="27">
        <v>84.313</v>
      </c>
      <c r="M32" s="28">
        <v>72.5</v>
      </c>
      <c r="N32" s="28" t="s">
        <v>94</v>
      </c>
      <c r="O32" s="27">
        <v>54.015</v>
      </c>
      <c r="P32" s="28">
        <v>54.9</v>
      </c>
      <c r="Q32" s="28" t="s">
        <v>94</v>
      </c>
      <c r="R32" s="31">
        <f t="shared" si="2"/>
        <v>17.6</v>
      </c>
      <c r="S32" s="45">
        <f t="shared" si="3"/>
        <v>30.298</v>
      </c>
      <c r="T32" s="27">
        <v>3.051</v>
      </c>
      <c r="U32" s="27">
        <v>7.973</v>
      </c>
      <c r="V32" s="1" t="s">
        <v>17</v>
      </c>
      <c r="X32" s="44">
        <v>82.34</v>
      </c>
      <c r="Y32" s="44">
        <v>53.255</v>
      </c>
      <c r="Z32" s="16">
        <f t="shared" si="4"/>
        <v>29.085</v>
      </c>
      <c r="AA32" s="16"/>
      <c r="AB32" s="43">
        <f t="shared" si="5"/>
        <v>7.626916666666666</v>
      </c>
      <c r="AC32" s="15"/>
      <c r="AD32" s="86">
        <f t="shared" si="6"/>
        <v>7.973</v>
      </c>
      <c r="AE32" s="41">
        <f t="shared" si="7"/>
        <v>0</v>
      </c>
      <c r="AF32" s="40">
        <f t="shared" si="8"/>
        <v>3.046</v>
      </c>
      <c r="AG32" s="39">
        <f t="shared" si="9"/>
        <v>0.0050000000000003375</v>
      </c>
      <c r="AH32" s="38">
        <f t="shared" si="10"/>
        <v>0.2657627348170343</v>
      </c>
    </row>
    <row r="33" spans="1:34" ht="12">
      <c r="A33" s="47" t="s">
        <v>207</v>
      </c>
      <c r="B33" s="46" t="s">
        <v>87</v>
      </c>
      <c r="C33" s="29">
        <v>24</v>
      </c>
      <c r="D33" s="27">
        <v>266.628</v>
      </c>
      <c r="E33" s="28">
        <v>74.5</v>
      </c>
      <c r="F33" s="28">
        <v>7.1</v>
      </c>
      <c r="G33" s="27">
        <v>232.698</v>
      </c>
      <c r="H33" s="28">
        <v>48.3</v>
      </c>
      <c r="I33" s="28">
        <v>3.6</v>
      </c>
      <c r="J33" s="31">
        <f t="shared" si="0"/>
        <v>26.200000000000003</v>
      </c>
      <c r="K33" s="45">
        <f t="shared" si="1"/>
        <v>33.93</v>
      </c>
      <c r="L33" s="27">
        <v>87.201</v>
      </c>
      <c r="M33" s="28">
        <v>73.6</v>
      </c>
      <c r="N33" s="28" t="s">
        <v>94</v>
      </c>
      <c r="O33" s="27">
        <v>52.734</v>
      </c>
      <c r="P33" s="28">
        <v>54.7</v>
      </c>
      <c r="Q33" s="28" t="s">
        <v>94</v>
      </c>
      <c r="R33" s="31">
        <f t="shared" si="2"/>
        <v>18.89999999999999</v>
      </c>
      <c r="S33" s="45">
        <f t="shared" si="3"/>
        <v>34.467</v>
      </c>
      <c r="T33" s="27">
        <v>3.422</v>
      </c>
      <c r="U33" s="27">
        <v>8.632</v>
      </c>
      <c r="V33" s="1" t="s">
        <v>17</v>
      </c>
      <c r="X33" s="44">
        <v>85.103</v>
      </c>
      <c r="Y33" s="44">
        <v>51.995</v>
      </c>
      <c r="Z33" s="16">
        <f t="shared" si="4"/>
        <v>33.108</v>
      </c>
      <c r="AA33" s="16"/>
      <c r="AB33" s="43">
        <f t="shared" si="5"/>
        <v>7.5292916666666665</v>
      </c>
      <c r="AC33" s="15"/>
      <c r="AD33" s="42">
        <f t="shared" si="6"/>
        <v>8.624</v>
      </c>
      <c r="AE33" s="41">
        <f t="shared" si="7"/>
        <v>0.007999999999999119</v>
      </c>
      <c r="AF33" s="40">
        <f t="shared" si="8"/>
        <v>3.419</v>
      </c>
      <c r="AG33" s="39">
        <f t="shared" si="9"/>
        <v>0.0030000000000001137</v>
      </c>
      <c r="AH33" s="38">
        <f t="shared" si="10"/>
        <v>0.3532475569192699</v>
      </c>
    </row>
    <row r="34" spans="1:34" ht="12">
      <c r="A34" s="47" t="s">
        <v>208</v>
      </c>
      <c r="B34" s="46" t="s">
        <v>87</v>
      </c>
      <c r="C34" s="29">
        <v>24</v>
      </c>
      <c r="D34" s="27">
        <v>274.014</v>
      </c>
      <c r="E34" s="28">
        <v>78.2</v>
      </c>
      <c r="F34" s="28">
        <v>7.3</v>
      </c>
      <c r="G34" s="27">
        <v>240.884</v>
      </c>
      <c r="H34" s="28">
        <v>50.8</v>
      </c>
      <c r="I34" s="28">
        <v>3.5</v>
      </c>
      <c r="J34" s="31">
        <f t="shared" si="0"/>
        <v>27.400000000000006</v>
      </c>
      <c r="K34" s="45">
        <f t="shared" si="1"/>
        <v>33.13</v>
      </c>
      <c r="L34" s="27">
        <v>86.851</v>
      </c>
      <c r="M34" s="28">
        <v>75</v>
      </c>
      <c r="N34" s="28" t="s">
        <v>94</v>
      </c>
      <c r="O34" s="27">
        <v>53.313</v>
      </c>
      <c r="P34" s="28">
        <v>54.7</v>
      </c>
      <c r="Q34" s="28" t="s">
        <v>94</v>
      </c>
      <c r="R34" s="31">
        <f t="shared" si="2"/>
        <v>20.299999999999997</v>
      </c>
      <c r="S34" s="45">
        <f t="shared" si="3"/>
        <v>33.538</v>
      </c>
      <c r="T34" s="27">
        <v>3.477</v>
      </c>
      <c r="U34" s="27">
        <v>9.209</v>
      </c>
      <c r="V34" s="1" t="s">
        <v>17</v>
      </c>
      <c r="X34" s="44">
        <v>84.69</v>
      </c>
      <c r="Y34" s="44">
        <v>52.566</v>
      </c>
      <c r="Z34" s="16">
        <f t="shared" si="4"/>
        <v>32.124</v>
      </c>
      <c r="AA34" s="16"/>
      <c r="AB34" s="43">
        <f t="shared" si="5"/>
        <v>7.846583333333332</v>
      </c>
      <c r="AC34" s="15"/>
      <c r="AD34" s="42">
        <f t="shared" si="6"/>
        <v>9.191</v>
      </c>
      <c r="AE34" s="41">
        <f t="shared" si="7"/>
        <v>0.017999999999998906</v>
      </c>
      <c r="AF34" s="40">
        <f t="shared" si="8"/>
        <v>3.476</v>
      </c>
      <c r="AG34" s="39">
        <f t="shared" si="9"/>
        <v>0.0009999999999998899</v>
      </c>
      <c r="AH34" s="38">
        <f t="shared" si="10"/>
        <v>0.4176284020524403</v>
      </c>
    </row>
    <row r="35" spans="1:34" ht="12.75">
      <c r="A35" s="47" t="s">
        <v>209</v>
      </c>
      <c r="B35" s="46" t="s">
        <v>87</v>
      </c>
      <c r="C35" s="29">
        <v>24</v>
      </c>
      <c r="D35" s="27">
        <v>278.92</v>
      </c>
      <c r="E35" s="28">
        <v>79.5</v>
      </c>
      <c r="F35" s="28">
        <v>7.3</v>
      </c>
      <c r="G35" s="27">
        <v>246.957</v>
      </c>
      <c r="H35" s="28">
        <v>52.2</v>
      </c>
      <c r="I35" s="28">
        <v>3.3</v>
      </c>
      <c r="J35" s="31">
        <f aca="true" t="shared" si="11" ref="J35:J44">E35-H35</f>
        <v>27.299999999999997</v>
      </c>
      <c r="K35" s="45">
        <f aca="true" t="shared" si="12" ref="K35:K44">ROUND(D35-G35,3)</f>
        <v>31.963</v>
      </c>
      <c r="L35" s="27">
        <v>86.955</v>
      </c>
      <c r="M35" s="28">
        <v>75.3</v>
      </c>
      <c r="N35" s="28">
        <v>0</v>
      </c>
      <c r="O35" s="27">
        <v>54.638</v>
      </c>
      <c r="P35" s="28">
        <v>54.9</v>
      </c>
      <c r="Q35" s="28">
        <v>0</v>
      </c>
      <c r="R35" s="31">
        <f aca="true" t="shared" si="13" ref="R35:R44">M35-P35</f>
        <v>20.4</v>
      </c>
      <c r="S35" s="45">
        <f aca="true" t="shared" si="14" ref="S35:S44">ROUND(L35-O35,3)</f>
        <v>32.317</v>
      </c>
      <c r="T35" s="27">
        <v>3.433</v>
      </c>
      <c r="U35" s="27">
        <v>9.283</v>
      </c>
      <c r="V35" s="1" t="s">
        <v>17</v>
      </c>
      <c r="X35" s="44">
        <v>84.774</v>
      </c>
      <c r="Y35" s="44">
        <v>53.869</v>
      </c>
      <c r="Z35" s="16">
        <f t="shared" si="4"/>
        <v>30.905</v>
      </c>
      <c r="AA35" s="16"/>
      <c r="AB35" s="43">
        <f t="shared" si="5"/>
        <v>8.045333333333334</v>
      </c>
      <c r="AC35" s="15"/>
      <c r="AD35" s="86">
        <f t="shared" si="6"/>
        <v>9.283</v>
      </c>
      <c r="AE35" s="41">
        <f t="shared" si="7"/>
        <v>0</v>
      </c>
      <c r="AF35" s="40">
        <f t="shared" si="8"/>
        <v>3.426</v>
      </c>
      <c r="AG35" s="39">
        <f t="shared" si="9"/>
        <v>0.006999999999999673</v>
      </c>
      <c r="AH35" s="38">
        <f t="shared" si="10"/>
        <v>0.42841466328146194</v>
      </c>
    </row>
    <row r="36" spans="1:34" ht="12.75">
      <c r="A36" s="47" t="s">
        <v>210</v>
      </c>
      <c r="B36" s="46" t="s">
        <v>87</v>
      </c>
      <c r="C36" s="29">
        <v>24</v>
      </c>
      <c r="D36" s="27">
        <v>278.595</v>
      </c>
      <c r="E36" s="28">
        <v>80</v>
      </c>
      <c r="F36" s="28">
        <v>7.4</v>
      </c>
      <c r="G36" s="27">
        <v>244.582</v>
      </c>
      <c r="H36" s="28">
        <v>52.4</v>
      </c>
      <c r="I36" s="28">
        <v>3.4</v>
      </c>
      <c r="J36" s="31">
        <f t="shared" si="11"/>
        <v>27.6</v>
      </c>
      <c r="K36" s="45">
        <f t="shared" si="12"/>
        <v>34.013</v>
      </c>
      <c r="L36" s="27">
        <v>88.397</v>
      </c>
      <c r="M36" s="28">
        <v>75.4</v>
      </c>
      <c r="N36" s="28">
        <v>0</v>
      </c>
      <c r="O36" s="27">
        <v>54.11</v>
      </c>
      <c r="P36" s="28">
        <v>54.9</v>
      </c>
      <c r="Q36" s="28">
        <v>0</v>
      </c>
      <c r="R36" s="31">
        <f t="shared" si="13"/>
        <v>20.500000000000007</v>
      </c>
      <c r="S36" s="45">
        <f t="shared" si="14"/>
        <v>34.287</v>
      </c>
      <c r="T36" s="27">
        <v>3.575</v>
      </c>
      <c r="U36" s="27">
        <v>9.472</v>
      </c>
      <c r="V36" s="1" t="s">
        <v>17</v>
      </c>
      <c r="X36" s="44">
        <v>86.176</v>
      </c>
      <c r="Y36" s="44">
        <v>53.348</v>
      </c>
      <c r="Z36" s="16">
        <f t="shared" si="4"/>
        <v>32.828</v>
      </c>
      <c r="AA36" s="16"/>
      <c r="AB36" s="43">
        <f t="shared" si="5"/>
        <v>7.9680833333333325</v>
      </c>
      <c r="AC36" s="15"/>
      <c r="AD36" s="86">
        <f t="shared" si="6"/>
        <v>9.472</v>
      </c>
      <c r="AE36" s="41">
        <f t="shared" si="7"/>
        <v>0</v>
      </c>
      <c r="AF36" s="40">
        <f t="shared" si="8"/>
        <v>3.569</v>
      </c>
      <c r="AG36" s="39">
        <f t="shared" si="9"/>
        <v>0.006000000000000227</v>
      </c>
      <c r="AH36" s="38">
        <f t="shared" si="10"/>
        <v>0.48450008586077276</v>
      </c>
    </row>
    <row r="37" spans="1:34" ht="12">
      <c r="A37" s="47" t="s">
        <v>211</v>
      </c>
      <c r="B37" s="46" t="s">
        <v>87</v>
      </c>
      <c r="C37" s="29">
        <v>24</v>
      </c>
      <c r="D37" s="27">
        <v>276.741</v>
      </c>
      <c r="E37" s="28">
        <v>83.2</v>
      </c>
      <c r="F37" s="28">
        <v>7.4</v>
      </c>
      <c r="G37" s="27">
        <v>246.01</v>
      </c>
      <c r="H37" s="28">
        <v>53.8</v>
      </c>
      <c r="I37" s="28">
        <v>3.3</v>
      </c>
      <c r="J37" s="31">
        <f t="shared" si="11"/>
        <v>29.400000000000006</v>
      </c>
      <c r="K37" s="45">
        <f t="shared" si="12"/>
        <v>30.731</v>
      </c>
      <c r="L37" s="27">
        <v>85.319</v>
      </c>
      <c r="M37" s="28">
        <v>76.3</v>
      </c>
      <c r="N37" s="28">
        <v>0</v>
      </c>
      <c r="O37" s="27">
        <v>54.39</v>
      </c>
      <c r="P37" s="28">
        <v>54.8</v>
      </c>
      <c r="Q37" s="28">
        <v>0</v>
      </c>
      <c r="R37" s="31">
        <f t="shared" si="13"/>
        <v>21.5</v>
      </c>
      <c r="S37" s="45">
        <f t="shared" si="14"/>
        <v>30.929</v>
      </c>
      <c r="T37" s="27">
        <v>3.405</v>
      </c>
      <c r="U37" s="27">
        <v>9.823</v>
      </c>
      <c r="V37" s="1" t="s">
        <v>17</v>
      </c>
      <c r="X37" s="44">
        <v>83.13</v>
      </c>
      <c r="Y37" s="44">
        <v>53.626</v>
      </c>
      <c r="Z37" s="16">
        <f t="shared" si="4"/>
        <v>29.504</v>
      </c>
      <c r="AA37" s="16"/>
      <c r="AB37" s="43">
        <f t="shared" si="5"/>
        <v>8.016</v>
      </c>
      <c r="AC37" s="15"/>
      <c r="AD37" s="42">
        <f t="shared" si="6"/>
        <v>9.79</v>
      </c>
      <c r="AE37" s="41">
        <f t="shared" si="7"/>
        <v>0.03300000000000125</v>
      </c>
      <c r="AF37" s="40">
        <f t="shared" si="8"/>
        <v>3.404</v>
      </c>
      <c r="AG37" s="39">
        <f t="shared" si="9"/>
        <v>0.0009999999999998899</v>
      </c>
      <c r="AH37" s="38">
        <f t="shared" si="10"/>
        <v>0.4987602129994717</v>
      </c>
    </row>
    <row r="38" spans="1:34" ht="12.75">
      <c r="A38" s="47" t="s">
        <v>212</v>
      </c>
      <c r="B38" s="46" t="s">
        <v>87</v>
      </c>
      <c r="C38" s="29">
        <v>24</v>
      </c>
      <c r="D38" s="27">
        <v>275.631</v>
      </c>
      <c r="E38" s="28">
        <v>85</v>
      </c>
      <c r="F38" s="28">
        <v>7.1</v>
      </c>
      <c r="G38" s="27">
        <v>241.263</v>
      </c>
      <c r="H38" s="28">
        <v>54.3</v>
      </c>
      <c r="I38" s="28">
        <v>3.2</v>
      </c>
      <c r="J38" s="31">
        <f t="shared" si="11"/>
        <v>30.700000000000003</v>
      </c>
      <c r="K38" s="45">
        <f t="shared" si="12"/>
        <v>34.368</v>
      </c>
      <c r="L38" s="27">
        <v>87.982</v>
      </c>
      <c r="M38" s="28">
        <v>76.6</v>
      </c>
      <c r="N38" s="28">
        <v>0</v>
      </c>
      <c r="O38" s="27">
        <v>53.483</v>
      </c>
      <c r="P38" s="28">
        <v>54.6</v>
      </c>
      <c r="Q38" s="28">
        <v>0</v>
      </c>
      <c r="R38" s="31">
        <f t="shared" si="13"/>
        <v>21.999999999999993</v>
      </c>
      <c r="S38" s="45">
        <f t="shared" si="14"/>
        <v>34.499</v>
      </c>
      <c r="T38" s="27">
        <v>3.695</v>
      </c>
      <c r="U38" s="27">
        <v>10.328</v>
      </c>
      <c r="V38" s="1" t="s">
        <v>17</v>
      </c>
      <c r="X38" s="44">
        <v>85.705</v>
      </c>
      <c r="Y38" s="44">
        <v>52.738</v>
      </c>
      <c r="Z38" s="16">
        <f t="shared" si="4"/>
        <v>32.967</v>
      </c>
      <c r="AA38" s="16"/>
      <c r="AB38" s="43">
        <f t="shared" si="5"/>
        <v>7.855208333333334</v>
      </c>
      <c r="AC38" s="15"/>
      <c r="AD38" s="86">
        <f t="shared" si="6"/>
        <v>10.328</v>
      </c>
      <c r="AE38" s="41">
        <f t="shared" si="7"/>
        <v>0</v>
      </c>
      <c r="AF38" s="40">
        <f t="shared" si="8"/>
        <v>3.686</v>
      </c>
      <c r="AG38" s="39">
        <f t="shared" si="9"/>
        <v>0.008999999999999897</v>
      </c>
      <c r="AH38" s="38">
        <f t="shared" si="10"/>
        <v>0.5806940973128923</v>
      </c>
    </row>
    <row r="39" spans="1:34" ht="12">
      <c r="A39" s="47" t="s">
        <v>213</v>
      </c>
      <c r="B39" s="46" t="s">
        <v>223</v>
      </c>
      <c r="C39" s="29">
        <v>24</v>
      </c>
      <c r="D39" s="27">
        <v>145.495</v>
      </c>
      <c r="E39" s="28">
        <v>83.2</v>
      </c>
      <c r="F39" s="28">
        <v>6.9</v>
      </c>
      <c r="G39" s="27">
        <v>116.723</v>
      </c>
      <c r="H39" s="28">
        <v>51.9</v>
      </c>
      <c r="I39" s="28">
        <v>3.3</v>
      </c>
      <c r="J39" s="31">
        <f t="shared" si="11"/>
        <v>31.300000000000004</v>
      </c>
      <c r="K39" s="45">
        <f t="shared" si="12"/>
        <v>28.772</v>
      </c>
      <c r="L39" s="27">
        <v>55.272</v>
      </c>
      <c r="M39" s="28">
        <v>74.8</v>
      </c>
      <c r="N39" s="28">
        <v>0</v>
      </c>
      <c r="O39" s="27">
        <v>26.058</v>
      </c>
      <c r="P39" s="28">
        <v>54.7</v>
      </c>
      <c r="Q39" s="28">
        <v>0</v>
      </c>
      <c r="R39" s="31">
        <f t="shared" si="13"/>
        <v>20.099999999999994</v>
      </c>
      <c r="S39" s="45">
        <f t="shared" si="14"/>
        <v>29.214</v>
      </c>
      <c r="T39" s="27">
        <v>2.625</v>
      </c>
      <c r="U39" s="27">
        <v>6.052</v>
      </c>
      <c r="V39" s="1" t="s">
        <v>17</v>
      </c>
      <c r="X39" s="44">
        <v>53.903</v>
      </c>
      <c r="Y39" s="44">
        <v>25.694</v>
      </c>
      <c r="Z39" s="16">
        <f t="shared" si="4"/>
        <v>28.209</v>
      </c>
      <c r="AA39" s="16"/>
      <c r="AB39" s="43">
        <f t="shared" si="5"/>
        <v>3.792875</v>
      </c>
      <c r="AC39" s="15"/>
      <c r="AD39" s="42">
        <f t="shared" si="6"/>
        <v>6.047</v>
      </c>
      <c r="AE39" s="41">
        <f t="shared" si="7"/>
        <v>0.004999999999999893</v>
      </c>
      <c r="AF39" s="40">
        <f t="shared" si="8"/>
        <v>2.626</v>
      </c>
      <c r="AG39" s="39">
        <f t="shared" si="9"/>
        <v>-0.0009999999999998899</v>
      </c>
      <c r="AH39" s="38">
        <f t="shared" si="10"/>
        <v>0.4823385279679231</v>
      </c>
    </row>
    <row r="40" spans="1:38" ht="12">
      <c r="A40" s="47" t="s">
        <v>214</v>
      </c>
      <c r="B40" s="46" t="s">
        <v>87</v>
      </c>
      <c r="C40" s="29">
        <v>24</v>
      </c>
      <c r="D40" s="27">
        <v>272.484</v>
      </c>
      <c r="E40" s="28">
        <v>87.8</v>
      </c>
      <c r="F40" s="28">
        <v>7.3</v>
      </c>
      <c r="G40" s="27">
        <v>237.773</v>
      </c>
      <c r="H40" s="28">
        <v>55.1</v>
      </c>
      <c r="I40" s="28">
        <v>3.4</v>
      </c>
      <c r="J40" s="31">
        <f t="shared" si="11"/>
        <v>32.699999999999996</v>
      </c>
      <c r="K40" s="45">
        <f t="shared" si="12"/>
        <v>34.711</v>
      </c>
      <c r="L40" s="27">
        <v>88.108</v>
      </c>
      <c r="M40" s="28">
        <v>76.9</v>
      </c>
      <c r="N40" s="28">
        <v>0</v>
      </c>
      <c r="O40" s="27">
        <v>52.606</v>
      </c>
      <c r="P40" s="28">
        <v>54.3</v>
      </c>
      <c r="Q40" s="28">
        <v>0</v>
      </c>
      <c r="R40" s="31">
        <f t="shared" si="13"/>
        <v>22.60000000000001</v>
      </c>
      <c r="S40" s="45">
        <f t="shared" si="14"/>
        <v>35.502</v>
      </c>
      <c r="T40" s="27">
        <v>3.782</v>
      </c>
      <c r="U40" s="27">
        <v>10.856</v>
      </c>
      <c r="V40" s="1" t="s">
        <v>17</v>
      </c>
      <c r="X40" s="44">
        <v>85.815</v>
      </c>
      <c r="Y40" s="44">
        <v>51.879</v>
      </c>
      <c r="Z40" s="16">
        <f t="shared" si="4"/>
        <v>33.936</v>
      </c>
      <c r="AA40" s="16"/>
      <c r="AB40" s="43">
        <f t="shared" si="5"/>
        <v>7.745583333333333</v>
      </c>
      <c r="AC40" s="15"/>
      <c r="AD40" s="42">
        <f t="shared" si="6"/>
        <v>10.823</v>
      </c>
      <c r="AE40" s="41">
        <f t="shared" si="7"/>
        <v>0.032999999999999474</v>
      </c>
      <c r="AF40" s="40">
        <f t="shared" si="8"/>
        <v>3.782</v>
      </c>
      <c r="AG40" s="39">
        <f t="shared" si="9"/>
        <v>0</v>
      </c>
      <c r="AH40" s="38">
        <f t="shared" si="10"/>
        <v>0.32594112872361397</v>
      </c>
      <c r="AJ40" s="48"/>
      <c r="AK40" s="48"/>
      <c r="AL40" s="48"/>
    </row>
    <row r="41" spans="1:38" ht="12">
      <c r="A41" s="47" t="s">
        <v>215</v>
      </c>
      <c r="B41" s="46" t="s">
        <v>87</v>
      </c>
      <c r="C41" s="29">
        <v>24</v>
      </c>
      <c r="D41" s="27">
        <v>271.181</v>
      </c>
      <c r="E41" s="28">
        <v>89.5</v>
      </c>
      <c r="F41" s="28">
        <v>7.3</v>
      </c>
      <c r="G41" s="27">
        <v>239.045</v>
      </c>
      <c r="H41" s="28">
        <v>55.8</v>
      </c>
      <c r="I41" s="28">
        <v>3.4</v>
      </c>
      <c r="J41" s="31">
        <f t="shared" si="11"/>
        <v>33.7</v>
      </c>
      <c r="K41" s="45">
        <f t="shared" si="12"/>
        <v>32.136</v>
      </c>
      <c r="L41" s="27">
        <v>85.862</v>
      </c>
      <c r="M41" s="28">
        <v>77.5</v>
      </c>
      <c r="N41" s="28">
        <v>0</v>
      </c>
      <c r="O41" s="27">
        <v>52.808</v>
      </c>
      <c r="P41" s="28">
        <v>54</v>
      </c>
      <c r="Q41" s="28">
        <v>0</v>
      </c>
      <c r="R41" s="31">
        <f t="shared" si="13"/>
        <v>23.5</v>
      </c>
      <c r="S41" s="45">
        <f t="shared" si="14"/>
        <v>33.054</v>
      </c>
      <c r="T41" s="27">
        <v>3.67</v>
      </c>
      <c r="U41" s="27">
        <v>10.959</v>
      </c>
      <c r="V41" s="1" t="s">
        <v>17</v>
      </c>
      <c r="X41" s="44">
        <v>83.595</v>
      </c>
      <c r="Y41" s="44">
        <v>52.086</v>
      </c>
      <c r="Z41" s="16">
        <f t="shared" si="4"/>
        <v>31.509</v>
      </c>
      <c r="AA41" s="16"/>
      <c r="AB41" s="43">
        <f t="shared" si="5"/>
        <v>7.789958333333334</v>
      </c>
      <c r="AC41" s="15"/>
      <c r="AD41" s="42">
        <f t="shared" si="6"/>
        <v>10.932</v>
      </c>
      <c r="AE41" s="41">
        <f t="shared" si="7"/>
        <v>0.026999999999999247</v>
      </c>
      <c r="AF41" s="40">
        <f t="shared" si="8"/>
        <v>3.666</v>
      </c>
      <c r="AG41" s="39">
        <f t="shared" si="9"/>
        <v>0.0040000000000000036</v>
      </c>
      <c r="AH41" s="38">
        <f t="shared" si="10"/>
        <v>0.2622937103892583</v>
      </c>
      <c r="AJ41" s="48"/>
      <c r="AK41" s="48"/>
      <c r="AL41" s="48"/>
    </row>
    <row r="42" spans="1:38" ht="12">
      <c r="A42" s="47" t="s">
        <v>216</v>
      </c>
      <c r="B42" s="46" t="s">
        <v>87</v>
      </c>
      <c r="C42" s="29">
        <v>24</v>
      </c>
      <c r="D42" s="27">
        <v>279.552</v>
      </c>
      <c r="E42" s="28">
        <v>90.1</v>
      </c>
      <c r="F42" s="28">
        <v>7.4</v>
      </c>
      <c r="G42" s="27">
        <v>245.878</v>
      </c>
      <c r="H42" s="28">
        <v>56.7</v>
      </c>
      <c r="I42" s="28">
        <v>3.4</v>
      </c>
      <c r="J42" s="31">
        <f t="shared" si="11"/>
        <v>33.39999999999999</v>
      </c>
      <c r="K42" s="45">
        <f t="shared" si="12"/>
        <v>33.674</v>
      </c>
      <c r="L42" s="27">
        <v>89.015</v>
      </c>
      <c r="M42" s="28">
        <v>76.7</v>
      </c>
      <c r="N42" s="28">
        <v>0</v>
      </c>
      <c r="O42" s="27">
        <v>54.289</v>
      </c>
      <c r="P42" s="28">
        <v>54.1</v>
      </c>
      <c r="Q42" s="28">
        <v>0</v>
      </c>
      <c r="R42" s="31">
        <f t="shared" si="13"/>
        <v>22.6</v>
      </c>
      <c r="S42" s="45">
        <f t="shared" si="14"/>
        <v>34.726</v>
      </c>
      <c r="T42" s="27">
        <v>3.762</v>
      </c>
      <c r="U42" s="27">
        <v>11.271</v>
      </c>
      <c r="V42" s="1" t="s">
        <v>17</v>
      </c>
      <c r="X42" s="44">
        <v>86.705</v>
      </c>
      <c r="Y42" s="44">
        <v>53.545</v>
      </c>
      <c r="Z42" s="16">
        <f t="shared" si="4"/>
        <v>33.16</v>
      </c>
      <c r="AA42" s="16"/>
      <c r="AB42" s="43">
        <f t="shared" si="5"/>
        <v>8.013874999999999</v>
      </c>
      <c r="AC42" s="15"/>
      <c r="AD42" s="42">
        <f t="shared" si="6"/>
        <v>11.246</v>
      </c>
      <c r="AE42" s="41">
        <f t="shared" si="7"/>
        <v>0.025000000000000355</v>
      </c>
      <c r="AF42" s="40">
        <f t="shared" si="8"/>
        <v>3.753</v>
      </c>
      <c r="AG42" s="39">
        <f t="shared" si="9"/>
        <v>0.008999999999999897</v>
      </c>
      <c r="AH42" s="38">
        <f t="shared" si="10"/>
        <v>0.20904676302882036</v>
      </c>
      <c r="AJ42" s="48"/>
      <c r="AK42" s="48"/>
      <c r="AL42" s="48"/>
    </row>
    <row r="43" spans="1:38" ht="12">
      <c r="A43" s="47" t="s">
        <v>217</v>
      </c>
      <c r="B43" s="46" t="s">
        <v>87</v>
      </c>
      <c r="C43" s="29">
        <v>24</v>
      </c>
      <c r="D43" s="27">
        <v>273.91</v>
      </c>
      <c r="E43" s="28">
        <v>89.3</v>
      </c>
      <c r="F43" s="28">
        <v>7.2</v>
      </c>
      <c r="G43" s="27">
        <v>241.072</v>
      </c>
      <c r="H43" s="28">
        <v>56</v>
      </c>
      <c r="I43" s="28">
        <v>3.3</v>
      </c>
      <c r="J43" s="31">
        <f t="shared" si="11"/>
        <v>33.3</v>
      </c>
      <c r="K43" s="45">
        <f t="shared" si="12"/>
        <v>32.838</v>
      </c>
      <c r="L43" s="27">
        <v>87.084</v>
      </c>
      <c r="M43" s="28">
        <v>76.7</v>
      </c>
      <c r="N43" s="28">
        <v>0</v>
      </c>
      <c r="O43" s="27">
        <v>53.168</v>
      </c>
      <c r="P43" s="28">
        <v>54.2</v>
      </c>
      <c r="Q43" s="28">
        <v>0</v>
      </c>
      <c r="R43" s="31">
        <f t="shared" si="13"/>
        <v>22.5</v>
      </c>
      <c r="S43" s="45">
        <f t="shared" si="14"/>
        <v>33.916</v>
      </c>
      <c r="T43" s="27">
        <v>3.67</v>
      </c>
      <c r="U43" s="27">
        <v>10.977</v>
      </c>
      <c r="V43" s="1" t="s">
        <v>17</v>
      </c>
      <c r="X43" s="44">
        <v>84.827</v>
      </c>
      <c r="Y43" s="44">
        <v>52.439</v>
      </c>
      <c r="Z43" s="16">
        <f t="shared" si="4"/>
        <v>32.388</v>
      </c>
      <c r="AA43" s="16"/>
      <c r="AB43" s="43">
        <f t="shared" si="5"/>
        <v>7.859708333333334</v>
      </c>
      <c r="AC43" s="15"/>
      <c r="AD43" s="42">
        <f t="shared" si="6"/>
        <v>10.96</v>
      </c>
      <c r="AE43" s="41">
        <f t="shared" si="7"/>
        <v>0.01699999999999946</v>
      </c>
      <c r="AF43" s="40">
        <f t="shared" si="8"/>
        <v>3.664</v>
      </c>
      <c r="AG43" s="39">
        <f t="shared" si="9"/>
        <v>0.005999999999999783</v>
      </c>
      <c r="AH43" s="38">
        <f t="shared" si="10"/>
        <v>0.18666622419858087</v>
      </c>
      <c r="AJ43" s="48"/>
      <c r="AK43" s="48"/>
      <c r="AL43" s="48"/>
    </row>
    <row r="44" spans="1:38" ht="12.75">
      <c r="A44" s="47" t="s">
        <v>218</v>
      </c>
      <c r="B44" s="46" t="s">
        <v>87</v>
      </c>
      <c r="C44" s="29">
        <v>24</v>
      </c>
      <c r="D44" s="27">
        <v>271.694</v>
      </c>
      <c r="E44" s="28">
        <v>89.7</v>
      </c>
      <c r="F44" s="28">
        <v>7.2</v>
      </c>
      <c r="G44" s="27">
        <v>240.163</v>
      </c>
      <c r="H44" s="28">
        <v>56.8</v>
      </c>
      <c r="I44" s="28">
        <v>3.3</v>
      </c>
      <c r="J44" s="31">
        <f t="shared" si="11"/>
        <v>32.900000000000006</v>
      </c>
      <c r="K44" s="45">
        <f t="shared" si="12"/>
        <v>31.531</v>
      </c>
      <c r="L44" s="27">
        <v>85.451</v>
      </c>
      <c r="M44" s="28">
        <v>76.6</v>
      </c>
      <c r="N44" s="28">
        <v>0</v>
      </c>
      <c r="O44" s="27">
        <v>52.892</v>
      </c>
      <c r="P44" s="28">
        <v>54.3</v>
      </c>
      <c r="Q44" s="28">
        <v>0</v>
      </c>
      <c r="R44" s="31">
        <f t="shared" si="13"/>
        <v>22.299999999999997</v>
      </c>
      <c r="S44" s="45">
        <f t="shared" si="14"/>
        <v>32.559</v>
      </c>
      <c r="T44" s="27">
        <v>3.554</v>
      </c>
      <c r="U44" s="27">
        <v>10.73</v>
      </c>
      <c r="V44" s="1" t="s">
        <v>17</v>
      </c>
      <c r="X44" s="44">
        <v>83.238</v>
      </c>
      <c r="Y44" s="44">
        <v>52.163</v>
      </c>
      <c r="Z44" s="16">
        <f t="shared" si="4"/>
        <v>31.075</v>
      </c>
      <c r="AA44" s="16"/>
      <c r="AB44" s="43">
        <f t="shared" si="5"/>
        <v>7.833333333333333</v>
      </c>
      <c r="AC44" s="15"/>
      <c r="AD44" s="86">
        <f t="shared" si="6"/>
        <v>10.73</v>
      </c>
      <c r="AE44" s="41">
        <f t="shared" si="7"/>
        <v>0</v>
      </c>
      <c r="AF44" s="40">
        <f t="shared" si="8"/>
        <v>3.544</v>
      </c>
      <c r="AG44" s="39">
        <f t="shared" si="9"/>
        <v>0.009999999999999787</v>
      </c>
      <c r="AH44" s="38">
        <f t="shared" si="10"/>
        <v>0.18987104591464943</v>
      </c>
      <c r="AJ44" s="48"/>
      <c r="AK44" s="48"/>
      <c r="AL44" s="48"/>
    </row>
    <row r="45" spans="1:38" ht="12">
      <c r="A45" s="47" t="s">
        <v>219</v>
      </c>
      <c r="B45" s="46" t="s">
        <v>87</v>
      </c>
      <c r="C45" s="29">
        <v>24</v>
      </c>
      <c r="D45" s="27">
        <v>271.783</v>
      </c>
      <c r="E45" s="28">
        <v>89.4</v>
      </c>
      <c r="F45" s="28">
        <v>7.1</v>
      </c>
      <c r="G45" s="27">
        <v>238.119</v>
      </c>
      <c r="H45" s="28">
        <v>56.6</v>
      </c>
      <c r="I45" s="28">
        <v>3.3</v>
      </c>
      <c r="J45" s="31">
        <f>E45-H45</f>
        <v>32.800000000000004</v>
      </c>
      <c r="K45" s="45">
        <f>ROUND(D45-G45,3)</f>
        <v>33.664</v>
      </c>
      <c r="L45" s="27">
        <v>87.068</v>
      </c>
      <c r="M45" s="28">
        <v>76.5</v>
      </c>
      <c r="N45" s="28">
        <v>0</v>
      </c>
      <c r="O45" s="27">
        <v>52.493</v>
      </c>
      <c r="P45" s="28">
        <v>54.2</v>
      </c>
      <c r="Q45" s="28">
        <v>0</v>
      </c>
      <c r="R45" s="31">
        <f>M45-P45</f>
        <v>22.299999999999997</v>
      </c>
      <c r="S45" s="45">
        <f>ROUND(L45-O45,3)</f>
        <v>34.575</v>
      </c>
      <c r="T45" s="27">
        <v>3.69</v>
      </c>
      <c r="U45" s="27">
        <v>10.849</v>
      </c>
      <c r="V45" s="1" t="s">
        <v>17</v>
      </c>
      <c r="X45" s="44">
        <v>84.82</v>
      </c>
      <c r="Y45" s="44">
        <v>51.772</v>
      </c>
      <c r="Z45" s="16">
        <f t="shared" si="4"/>
        <v>33.048</v>
      </c>
      <c r="AA45" s="16"/>
      <c r="AB45" s="43">
        <f t="shared" si="5"/>
        <v>7.764458333333334</v>
      </c>
      <c r="AC45" s="15"/>
      <c r="AD45" s="42">
        <f t="shared" si="6"/>
        <v>10.82</v>
      </c>
      <c r="AE45" s="41">
        <f t="shared" si="7"/>
        <v>0.028999999999999915</v>
      </c>
      <c r="AF45" s="40">
        <f t="shared" si="8"/>
        <v>3.683</v>
      </c>
      <c r="AG45" s="39">
        <f t="shared" si="9"/>
        <v>0.007000000000000117</v>
      </c>
      <c r="AH45" s="38">
        <f t="shared" si="10"/>
        <v>0.25869418232060426</v>
      </c>
      <c r="AJ45" s="48"/>
      <c r="AK45" s="48"/>
      <c r="AL45" s="48"/>
    </row>
    <row r="46" spans="1:34" ht="12.75">
      <c r="A46" s="47" t="s">
        <v>220</v>
      </c>
      <c r="B46" s="46" t="s">
        <v>87</v>
      </c>
      <c r="C46" s="29">
        <v>24</v>
      </c>
      <c r="D46" s="27">
        <v>269.63</v>
      </c>
      <c r="E46" s="28">
        <v>89.7</v>
      </c>
      <c r="F46" s="28">
        <v>7</v>
      </c>
      <c r="G46" s="27">
        <v>231.383</v>
      </c>
      <c r="H46" s="28">
        <v>56.2</v>
      </c>
      <c r="I46" s="28">
        <v>3.3</v>
      </c>
      <c r="J46" s="31">
        <f>E46-H46</f>
        <v>33.5</v>
      </c>
      <c r="K46" s="45">
        <f>ROUND(D46-G46,3)</f>
        <v>38.247</v>
      </c>
      <c r="L46" s="27">
        <v>90.187</v>
      </c>
      <c r="M46" s="28">
        <v>76.9</v>
      </c>
      <c r="N46" s="28">
        <v>0</v>
      </c>
      <c r="O46" s="27">
        <v>51.118</v>
      </c>
      <c r="P46" s="28">
        <v>54.1</v>
      </c>
      <c r="Q46" s="28">
        <v>0</v>
      </c>
      <c r="R46" s="31">
        <f>M46-P46</f>
        <v>22.800000000000004</v>
      </c>
      <c r="S46" s="45">
        <f>ROUND(L46-O46,3)</f>
        <v>39.069</v>
      </c>
      <c r="T46" s="27">
        <v>4.037</v>
      </c>
      <c r="U46" s="27">
        <v>11.182</v>
      </c>
      <c r="V46" s="1" t="s">
        <v>17</v>
      </c>
      <c r="X46" s="44">
        <v>87.836</v>
      </c>
      <c r="Y46" s="44">
        <v>50.418</v>
      </c>
      <c r="Z46" s="16">
        <f t="shared" si="4"/>
        <v>37.418</v>
      </c>
      <c r="AA46" s="16"/>
      <c r="AB46" s="43">
        <f t="shared" si="5"/>
        <v>7.540208333333333</v>
      </c>
      <c r="AC46" s="15"/>
      <c r="AD46" s="86">
        <f t="shared" si="6"/>
        <v>11.182</v>
      </c>
      <c r="AE46" s="41">
        <f t="shared" si="7"/>
        <v>0</v>
      </c>
      <c r="AF46" s="40">
        <f t="shared" si="8"/>
        <v>4.027</v>
      </c>
      <c r="AG46" s="39">
        <f t="shared" si="9"/>
        <v>0.009999999999999787</v>
      </c>
      <c r="AH46" s="38">
        <f t="shared" si="10"/>
        <v>0.3582804268247886</v>
      </c>
    </row>
    <row r="47" spans="1:34" ht="12">
      <c r="A47" s="47" t="s">
        <v>221</v>
      </c>
      <c r="B47" s="46" t="s">
        <v>87</v>
      </c>
      <c r="C47" s="29">
        <v>24</v>
      </c>
      <c r="D47" s="27">
        <v>259.796</v>
      </c>
      <c r="E47" s="28">
        <v>90.5</v>
      </c>
      <c r="F47" s="28">
        <v>7</v>
      </c>
      <c r="G47" s="27">
        <v>228.546</v>
      </c>
      <c r="H47" s="28">
        <v>55.6</v>
      </c>
      <c r="I47" s="28">
        <v>3.4</v>
      </c>
      <c r="J47" s="31">
        <f>E47-H47</f>
        <v>34.9</v>
      </c>
      <c r="K47" s="45">
        <f>ROUND(D47-G47,3)</f>
        <v>31.25</v>
      </c>
      <c r="L47" s="27">
        <v>82.469</v>
      </c>
      <c r="M47" s="28">
        <v>77.6</v>
      </c>
      <c r="N47" s="28">
        <v>0</v>
      </c>
      <c r="O47" s="27">
        <v>50.466</v>
      </c>
      <c r="P47" s="28">
        <v>53.6</v>
      </c>
      <c r="Q47" s="28">
        <v>0</v>
      </c>
      <c r="R47" s="31">
        <f>M47-P47</f>
        <v>23.999999999999993</v>
      </c>
      <c r="S47" s="45">
        <f>ROUND(L47-O47,3)</f>
        <v>32.003</v>
      </c>
      <c r="T47" s="27">
        <v>3.567</v>
      </c>
      <c r="U47" s="27">
        <v>10.825</v>
      </c>
      <c r="V47" s="1" t="s">
        <v>17</v>
      </c>
      <c r="X47" s="44">
        <v>80.287</v>
      </c>
      <c r="Y47" s="44">
        <v>49.788</v>
      </c>
      <c r="Z47" s="16">
        <f t="shared" si="4"/>
        <v>30.499</v>
      </c>
      <c r="AA47" s="16"/>
      <c r="AB47" s="43">
        <f t="shared" si="5"/>
        <v>7.448249999999999</v>
      </c>
      <c r="AC47" s="15"/>
      <c r="AD47" s="42">
        <f t="shared" si="6"/>
        <v>10.804</v>
      </c>
      <c r="AE47" s="41">
        <f t="shared" si="7"/>
        <v>0.02099999999999902</v>
      </c>
      <c r="AF47" s="40">
        <f t="shared" si="8"/>
        <v>3.562</v>
      </c>
      <c r="AG47" s="39">
        <f t="shared" si="9"/>
        <v>0.0050000000000003375</v>
      </c>
      <c r="AH47" s="38">
        <f t="shared" si="10"/>
        <v>0.3285990566450523</v>
      </c>
    </row>
    <row r="48" spans="1:27" ht="12">
      <c r="A48" s="29" t="s">
        <v>16</v>
      </c>
      <c r="B48" s="29"/>
      <c r="C48" s="29"/>
      <c r="D48" s="27">
        <f>ROUND(AVERAGE(D17:D47),3)</f>
        <v>266.198</v>
      </c>
      <c r="E48" s="28">
        <f>ROUND(AVERAGE(E17:E47),1)</f>
        <v>80.4</v>
      </c>
      <c r="F48" s="33">
        <f>IF(SUM(F17:F47)=0,0,ROUND(AVERAGE(F17:F47),1))</f>
        <v>7.2</v>
      </c>
      <c r="G48" s="27">
        <f>ROUND(AVERAGE(G17:G47),3)</f>
        <v>234.067</v>
      </c>
      <c r="H48" s="28">
        <f>ROUND(AVERAGE(H17:H47),1)</f>
        <v>51.8</v>
      </c>
      <c r="I48" s="33">
        <f>IF(SUM(I17:I47)=0,0,ROUND(AVERAGE(I17:I47),1))</f>
        <v>3.5</v>
      </c>
      <c r="J48" s="31">
        <f>ROUND(AVERAGE(J17:J47),1)</f>
        <v>28.5</v>
      </c>
      <c r="K48" s="27">
        <f>ROUND(AVERAGE(K17:K47),3)</f>
        <v>32.13</v>
      </c>
      <c r="L48" s="27">
        <f>ROUND(AVERAGE(L17:L47),3)</f>
        <v>84.933</v>
      </c>
      <c r="M48" s="28">
        <f>ROUND(AVERAGE(M17:M47),1)</f>
        <v>75.1</v>
      </c>
      <c r="N48" s="32">
        <f>IF(SUM(N17:N47)=0,0,ROUND(AVERAGE(N17:N47),1))</f>
        <v>0</v>
      </c>
      <c r="O48" s="27">
        <f>ROUND(AVERAGE(O17:O47),3)</f>
        <v>52.3</v>
      </c>
      <c r="P48" s="28">
        <f>ROUND(AVERAGE(P17:P47),1)</f>
        <v>54.8</v>
      </c>
      <c r="Q48" s="32">
        <f>IF(SUM(Q17:Q47)=0,0,ROUND(AVERAGE(Q17:Q47),1))</f>
        <v>0</v>
      </c>
      <c r="R48" s="31">
        <f>ROUND(AVERAGE(R17:R47),1)</f>
        <v>20.2</v>
      </c>
      <c r="S48" s="27">
        <f>ROUND(AVERAGE(S17:S47),3)</f>
        <v>32.632</v>
      </c>
      <c r="T48" s="27"/>
      <c r="U48" s="27"/>
      <c r="X48" s="30"/>
      <c r="Y48" s="30"/>
      <c r="Z48" s="30"/>
      <c r="AA48" s="30"/>
    </row>
    <row r="49" spans="1:29" ht="12">
      <c r="A49" s="29" t="s">
        <v>15</v>
      </c>
      <c r="B49" s="29"/>
      <c r="C49" s="29">
        <f>SUM(C17:C47)</f>
        <v>744</v>
      </c>
      <c r="D49" s="27">
        <f>SUM(D17:D47)</f>
        <v>8252.128</v>
      </c>
      <c r="E49" s="28"/>
      <c r="F49" s="28"/>
      <c r="G49" s="27">
        <f>SUM(G17:G47)</f>
        <v>7256.085</v>
      </c>
      <c r="H49" s="28"/>
      <c r="I49" s="28"/>
      <c r="J49" s="28"/>
      <c r="K49" s="27">
        <f>SUM(K17:K47)</f>
        <v>996.043</v>
      </c>
      <c r="L49" s="27">
        <f>SUM(L17:L47)</f>
        <v>2632.9129999999996</v>
      </c>
      <c r="M49" s="28"/>
      <c r="N49" s="28"/>
      <c r="O49" s="27">
        <f>SUM(O17:O47)</f>
        <v>1621.3059999999996</v>
      </c>
      <c r="P49" s="28"/>
      <c r="Q49" s="28"/>
      <c r="R49" s="28"/>
      <c r="S49" s="87">
        <f>SUM(S17:S47)</f>
        <v>1011.6069999999999</v>
      </c>
      <c r="T49" s="27">
        <f>SUM(T17:T47)</f>
        <v>105.201</v>
      </c>
      <c r="U49" s="27">
        <f>SUM(U17:U47)</f>
        <v>286.969</v>
      </c>
      <c r="X49" s="16">
        <f>SUM(X17:X47)</f>
        <v>2567.2129999999997</v>
      </c>
      <c r="Y49" s="16">
        <f>SUM(Y17:Y47)</f>
        <v>1598.491</v>
      </c>
      <c r="Z49" s="16">
        <f>SUM(Z17:Z47)</f>
        <v>968.7220000000001</v>
      </c>
      <c r="AA49" s="16"/>
      <c r="AC49" s="15"/>
    </row>
    <row r="50" spans="24:30" ht="12">
      <c r="X50" s="16"/>
      <c r="Y50" s="16"/>
      <c r="Z50" s="16"/>
      <c r="AA50" s="16"/>
      <c r="AC50" s="15"/>
      <c r="AD50" s="25">
        <f>31-COUNTIF(A17:A47,"")</f>
        <v>31</v>
      </c>
    </row>
    <row r="51" spans="1:30" ht="1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2439.702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2139.693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300.009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780.603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472.158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308.445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33.364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98.734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767.361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468.388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298.972</v>
      </c>
      <c r="AA51" s="16"/>
      <c r="AC51" s="15"/>
      <c r="AD51" s="25">
        <f>COUNT(C17:C47)</f>
        <v>31</v>
      </c>
    </row>
    <row r="52" spans="1:34" ht="12">
      <c r="A52" s="1" t="s">
        <v>13</v>
      </c>
      <c r="D52" s="23">
        <f>-'12-17'!D50</f>
        <v>-2549.061</v>
      </c>
      <c r="E52" s="17"/>
      <c r="F52" s="17"/>
      <c r="G52" s="23">
        <f>-'12-17'!G50</f>
        <v>-2240.756</v>
      </c>
      <c r="H52" s="17"/>
      <c r="I52" s="17"/>
      <c r="J52" s="17"/>
      <c r="K52" s="23">
        <f>-'12-17'!K50</f>
        <v>-308.305</v>
      </c>
      <c r="L52" s="23">
        <f>-'12-17'!L50</f>
        <v>-808.856</v>
      </c>
      <c r="M52" s="24"/>
      <c r="N52" s="24"/>
      <c r="O52" s="23">
        <f>-'12-17'!O50</f>
        <v>-499.472</v>
      </c>
      <c r="P52" s="17"/>
      <c r="Q52" s="17"/>
      <c r="R52" s="17"/>
      <c r="S52" s="23">
        <f>-'12-17'!S50</f>
        <v>-309.384</v>
      </c>
      <c r="T52" s="23">
        <f>-'12-17'!T50</f>
        <v>-32.059</v>
      </c>
      <c r="U52" s="23">
        <f>-'12-17'!U50</f>
        <v>-86.315</v>
      </c>
      <c r="V52" s="1" t="s">
        <v>12</v>
      </c>
      <c r="X52" s="23">
        <f>-'12-17'!X50</f>
        <v>-788.652</v>
      </c>
      <c r="Y52" s="23">
        <f>-'12-17'!Y50</f>
        <v>-492.327</v>
      </c>
      <c r="Z52" s="23">
        <f>-'12-17'!Z50</f>
        <v>-296.325</v>
      </c>
      <c r="AA52" s="16"/>
      <c r="AC52" s="15"/>
      <c r="AD52" s="22">
        <v>9</v>
      </c>
      <c r="AE52" s="19"/>
      <c r="AF52" s="21">
        <f>MONTH(A35)</f>
        <v>1</v>
      </c>
      <c r="AG52" s="20"/>
      <c r="AH52" s="19"/>
    </row>
    <row r="53" spans="1:29" ht="12">
      <c r="A53" s="1" t="s">
        <v>11</v>
      </c>
      <c r="D53" s="17">
        <f>D49+D51+D52</f>
        <v>8142.769000000002</v>
      </c>
      <c r="E53" s="17"/>
      <c r="F53" s="17"/>
      <c r="G53" s="17">
        <f>G49+G51+G52</f>
        <v>7155.022000000001</v>
      </c>
      <c r="H53" s="17"/>
      <c r="I53" s="17"/>
      <c r="J53" s="17"/>
      <c r="K53" s="17">
        <f>K49+K51+K52</f>
        <v>987.7470000000001</v>
      </c>
      <c r="L53" s="17">
        <f>L49+L51+L52</f>
        <v>2604.66</v>
      </c>
      <c r="M53" s="17"/>
      <c r="N53" s="17"/>
      <c r="O53" s="17">
        <f>O49+O51+O52</f>
        <v>1593.9919999999995</v>
      </c>
      <c r="P53" s="17"/>
      <c r="Q53" s="17"/>
      <c r="R53" s="17"/>
      <c r="S53" s="18">
        <f>S49+S51+S52</f>
        <v>1010.6679999999999</v>
      </c>
      <c r="T53" s="17">
        <f>T49+T51+T52</f>
        <v>106.506</v>
      </c>
      <c r="U53" s="17">
        <f>U49+U51+U52</f>
        <v>299.388</v>
      </c>
      <c r="X53" s="16">
        <f>X49+X51+X52</f>
        <v>2545.9219999999996</v>
      </c>
      <c r="Y53" s="16">
        <f>Y49+Y51+Y52</f>
        <v>1574.552</v>
      </c>
      <c r="Z53" s="16">
        <f>Z49+Z51+Z52</f>
        <v>971.3689999999999</v>
      </c>
      <c r="AA53" s="16"/>
      <c r="AB53" s="14"/>
      <c r="AC53" s="15"/>
    </row>
    <row r="54" spans="1:28" s="11" customFormat="1" ht="15.75" customHeight="1">
      <c r="A54" s="11" t="s">
        <v>10</v>
      </c>
      <c r="B54" s="11">
        <v>0.9</v>
      </c>
      <c r="C54" s="13" t="s">
        <v>9</v>
      </c>
      <c r="D54" s="13">
        <f>ROUND(S53,0)</f>
        <v>1011</v>
      </c>
      <c r="E54" s="11" t="s">
        <v>8</v>
      </c>
      <c r="F54" s="11">
        <f>ROUND(T53-D54*0.98*B54/1000,2)</f>
        <v>105.61</v>
      </c>
      <c r="G54" s="11" t="s">
        <v>7</v>
      </c>
      <c r="H54" s="11">
        <f>ROUND(U53-T53,2)</f>
        <v>192.88</v>
      </c>
      <c r="AB54" s="2"/>
    </row>
    <row r="55" spans="6:20" ht="12">
      <c r="F55" s="9"/>
      <c r="L55" s="10"/>
      <c r="M55" s="10"/>
      <c r="N55" s="10"/>
      <c r="O55" s="10"/>
      <c r="P55" s="10"/>
      <c r="T55" s="10"/>
    </row>
    <row r="56" spans="1:6" ht="12">
      <c r="A56" s="1" t="s">
        <v>6</v>
      </c>
      <c r="F56" s="9"/>
    </row>
    <row r="57" ht="12">
      <c r="A57" s="1" t="s">
        <v>5</v>
      </c>
    </row>
    <row r="58" ht="12">
      <c r="A58" s="1" t="s">
        <v>4</v>
      </c>
    </row>
    <row r="59" ht="5.25" customHeight="1"/>
    <row r="60" ht="6.75" customHeight="1">
      <c r="A60" s="8"/>
    </row>
    <row r="61" spans="1:5" ht="12">
      <c r="A61" s="1" t="s">
        <v>3</v>
      </c>
      <c r="B61" s="1" t="s">
        <v>2</v>
      </c>
      <c r="E61" s="7" t="s">
        <v>1</v>
      </c>
    </row>
    <row r="62" ht="12">
      <c r="A62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9"/>
  <sheetViews>
    <sheetView view="pageBreakPreview" zoomScale="80" zoomScaleSheetLayoutView="80" zoomScalePageLayoutView="0" workbookViewId="0" topLeftCell="A34">
      <selection activeCell="S46" sqref="S46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1406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23.01.18</v>
      </c>
      <c r="L1" s="85" t="s">
        <v>90</v>
      </c>
      <c r="M1" s="84">
        <f>K1+DAY(SUM(C17:C44)/24-1)</f>
        <v>43150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8" t="s">
        <v>126</v>
      </c>
    </row>
    <row r="7" ht="6.75" customHeight="1"/>
    <row r="8" spans="1:13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13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19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8:19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ht="6.75" customHeight="1">
      <c r="AB12" s="69"/>
    </row>
    <row r="13" spans="1:34" s="88" customFormat="1" ht="15" customHeight="1">
      <c r="A13" s="68" t="s">
        <v>222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93">
        <v>13.11</v>
      </c>
      <c r="AC13" s="89"/>
      <c r="AD13" s="89"/>
      <c r="AE13" s="90"/>
      <c r="AF13" s="89"/>
      <c r="AG13" s="89"/>
      <c r="AH13" s="89"/>
    </row>
    <row r="14" ht="7.5" customHeight="1"/>
    <row r="15" spans="1:32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ht="12">
      <c r="A17" s="47" t="s">
        <v>224</v>
      </c>
      <c r="B17" s="46" t="s">
        <v>87</v>
      </c>
      <c r="C17" s="29">
        <v>24</v>
      </c>
      <c r="D17" s="27">
        <v>259.229</v>
      </c>
      <c r="E17" s="28">
        <v>92.1</v>
      </c>
      <c r="F17" s="28">
        <v>7</v>
      </c>
      <c r="G17" s="27">
        <v>227.881</v>
      </c>
      <c r="H17" s="28">
        <v>56.1</v>
      </c>
      <c r="I17" s="28">
        <v>3.4</v>
      </c>
      <c r="J17" s="31">
        <f aca="true" t="shared" si="0" ref="J17:J36">E17-H17</f>
        <v>35.99999999999999</v>
      </c>
      <c r="K17" s="45">
        <f aca="true" t="shared" si="1" ref="K17:K36">ROUND(D17-G17,3)</f>
        <v>31.348</v>
      </c>
      <c r="L17" s="27">
        <v>82.17</v>
      </c>
      <c r="M17" s="28">
        <v>78.3</v>
      </c>
      <c r="N17" s="28" t="s">
        <v>94</v>
      </c>
      <c r="O17" s="27">
        <v>50.352</v>
      </c>
      <c r="P17" s="28">
        <v>53.3</v>
      </c>
      <c r="Q17" s="28" t="s">
        <v>94</v>
      </c>
      <c r="R17" s="31">
        <f aca="true" t="shared" si="2" ref="R17:R36">M17-P17</f>
        <v>25</v>
      </c>
      <c r="S17" s="45">
        <f aca="true" t="shared" si="3" ref="S17:S36">ROUND(L17-O17,3)</f>
        <v>31.818</v>
      </c>
      <c r="T17" s="27">
        <v>3.615</v>
      </c>
      <c r="U17" s="27">
        <v>11.131</v>
      </c>
      <c r="V17" s="1" t="s">
        <v>17</v>
      </c>
      <c r="X17" s="44">
        <v>79.962</v>
      </c>
      <c r="Y17" s="44">
        <v>49.682</v>
      </c>
      <c r="Z17" s="16">
        <f aca="true" t="shared" si="4" ref="Z17:Z44">ROUND(X17-Y17,3)</f>
        <v>30.28</v>
      </c>
      <c r="AA17" s="16"/>
      <c r="AB17" s="43">
        <f aca="true" t="shared" si="5" ref="AB17:AB44">G17/24</f>
        <v>9.495041666666667</v>
      </c>
      <c r="AC17" s="15"/>
      <c r="AD17" s="42">
        <f aca="true" t="shared" si="6" ref="AD17:AD44">ROUND((D17*E17-G17*H17)/1000,3)</f>
        <v>11.091</v>
      </c>
      <c r="AE17" s="41">
        <f aca="true" t="shared" si="7" ref="AE17:AE44">U17-AD17</f>
        <v>0.040000000000000924</v>
      </c>
      <c r="AF17" s="40">
        <f aca="true" t="shared" si="8" ref="AF17:AF44">ROUND((M17*X17-P17*Y17)/1000,3)</f>
        <v>3.613</v>
      </c>
      <c r="AG17" s="39">
        <f aca="true" t="shared" si="9" ref="AG17:AG44">T17-AF17</f>
        <v>0.002000000000000224</v>
      </c>
      <c r="AH17" s="38">
        <f aca="true" t="shared" si="10" ref="AH17:AH44">(K17-Z17)/G17*100</f>
        <v>0.46866566321895986</v>
      </c>
    </row>
    <row r="18" spans="1:34" ht="12.75">
      <c r="A18" s="47" t="s">
        <v>225</v>
      </c>
      <c r="B18" s="46" t="s">
        <v>87</v>
      </c>
      <c r="C18" s="29">
        <v>24</v>
      </c>
      <c r="D18" s="27">
        <v>268.732</v>
      </c>
      <c r="E18" s="28">
        <v>91.3</v>
      </c>
      <c r="F18" s="28">
        <v>7.1</v>
      </c>
      <c r="G18" s="27">
        <v>234.008</v>
      </c>
      <c r="H18" s="28">
        <v>56.9</v>
      </c>
      <c r="I18" s="28">
        <v>3.3</v>
      </c>
      <c r="J18" s="31">
        <f t="shared" si="0"/>
        <v>34.4</v>
      </c>
      <c r="K18" s="45">
        <f t="shared" si="1"/>
        <v>34.724</v>
      </c>
      <c r="L18" s="27">
        <v>86.603</v>
      </c>
      <c r="M18" s="28">
        <v>77.5</v>
      </c>
      <c r="N18" s="28" t="s">
        <v>94</v>
      </c>
      <c r="O18" s="27">
        <v>51.716</v>
      </c>
      <c r="P18" s="28">
        <v>53.9</v>
      </c>
      <c r="Q18" s="28" t="s">
        <v>94</v>
      </c>
      <c r="R18" s="31">
        <f t="shared" si="2"/>
        <v>23.6</v>
      </c>
      <c r="S18" s="45">
        <f t="shared" si="3"/>
        <v>34.887</v>
      </c>
      <c r="T18" s="27">
        <v>3.789</v>
      </c>
      <c r="U18" s="27">
        <v>11.22</v>
      </c>
      <c r="V18" s="1" t="s">
        <v>17</v>
      </c>
      <c r="X18" s="44">
        <v>84.318</v>
      </c>
      <c r="Y18" s="44">
        <v>51.013</v>
      </c>
      <c r="Z18" s="16">
        <f t="shared" si="4"/>
        <v>33.305</v>
      </c>
      <c r="AA18" s="16"/>
      <c r="AB18" s="43">
        <f t="shared" si="5"/>
        <v>9.750333333333334</v>
      </c>
      <c r="AC18" s="15"/>
      <c r="AD18" s="86">
        <f t="shared" si="6"/>
        <v>11.22</v>
      </c>
      <c r="AE18" s="41">
        <f t="shared" si="7"/>
        <v>0</v>
      </c>
      <c r="AF18" s="40">
        <f t="shared" si="8"/>
        <v>3.785</v>
      </c>
      <c r="AG18" s="39">
        <f t="shared" si="9"/>
        <v>0.0040000000000000036</v>
      </c>
      <c r="AH18" s="38">
        <f t="shared" si="10"/>
        <v>0.6063895251444381</v>
      </c>
    </row>
    <row r="19" spans="1:34" ht="12">
      <c r="A19" s="47" t="s">
        <v>226</v>
      </c>
      <c r="B19" s="46" t="s">
        <v>227</v>
      </c>
      <c r="C19" s="29">
        <v>24</v>
      </c>
      <c r="D19" s="27">
        <v>124.951</v>
      </c>
      <c r="E19" s="28">
        <v>89.8</v>
      </c>
      <c r="F19" s="28">
        <v>7.2</v>
      </c>
      <c r="G19" s="27">
        <v>112.997</v>
      </c>
      <c r="H19" s="28">
        <v>56.2</v>
      </c>
      <c r="I19" s="28">
        <v>3.3</v>
      </c>
      <c r="J19" s="31">
        <f t="shared" si="0"/>
        <v>33.599999999999994</v>
      </c>
      <c r="K19" s="45">
        <f t="shared" si="1"/>
        <v>11.954</v>
      </c>
      <c r="L19" s="27">
        <v>37.37</v>
      </c>
      <c r="M19" s="28">
        <v>77.9</v>
      </c>
      <c r="N19" s="28" t="s">
        <v>94</v>
      </c>
      <c r="O19" s="27">
        <v>25.15</v>
      </c>
      <c r="P19" s="28">
        <v>53.8</v>
      </c>
      <c r="Q19" s="28" t="s">
        <v>94</v>
      </c>
      <c r="R19" s="31">
        <f t="shared" si="2"/>
        <v>24.10000000000001</v>
      </c>
      <c r="S19" s="45">
        <f t="shared" si="3"/>
        <v>12.22</v>
      </c>
      <c r="T19" s="27">
        <v>1.502</v>
      </c>
      <c r="U19" s="27">
        <v>4.864</v>
      </c>
      <c r="V19" s="1" t="s">
        <v>17</v>
      </c>
      <c r="X19" s="44">
        <v>36.377</v>
      </c>
      <c r="Y19" s="44">
        <v>24.812</v>
      </c>
      <c r="Z19" s="16">
        <f t="shared" si="4"/>
        <v>11.565</v>
      </c>
      <c r="AA19" s="16"/>
      <c r="AB19" s="43">
        <f t="shared" si="5"/>
        <v>4.708208333333333</v>
      </c>
      <c r="AC19" s="15"/>
      <c r="AD19" s="42">
        <f t="shared" si="6"/>
        <v>4.87</v>
      </c>
      <c r="AE19" s="41">
        <f t="shared" si="7"/>
        <v>-0.006000000000000227</v>
      </c>
      <c r="AF19" s="40">
        <f t="shared" si="8"/>
        <v>1.499</v>
      </c>
      <c r="AG19" s="39">
        <f t="shared" si="9"/>
        <v>0.0029999999999998916</v>
      </c>
      <c r="AH19" s="38">
        <f t="shared" si="10"/>
        <v>0.34425692717505874</v>
      </c>
    </row>
    <row r="20" spans="1:34" ht="12">
      <c r="A20" s="47" t="s">
        <v>228</v>
      </c>
      <c r="B20" s="46" t="s">
        <v>227</v>
      </c>
      <c r="C20" s="29">
        <v>24</v>
      </c>
      <c r="D20" s="27">
        <v>194.187</v>
      </c>
      <c r="E20" s="28">
        <v>84.2</v>
      </c>
      <c r="F20" s="28">
        <v>7.1</v>
      </c>
      <c r="G20" s="27">
        <v>170.372</v>
      </c>
      <c r="H20" s="28">
        <v>50.5</v>
      </c>
      <c r="I20" s="28">
        <v>3.2</v>
      </c>
      <c r="J20" s="31">
        <f t="shared" si="0"/>
        <v>33.7</v>
      </c>
      <c r="K20" s="45">
        <f t="shared" si="1"/>
        <v>23.815</v>
      </c>
      <c r="L20" s="27">
        <v>61.858</v>
      </c>
      <c r="M20" s="28">
        <v>76.1</v>
      </c>
      <c r="N20" s="28" t="s">
        <v>94</v>
      </c>
      <c r="O20" s="27">
        <v>37.588</v>
      </c>
      <c r="P20" s="28">
        <v>50.4</v>
      </c>
      <c r="Q20" s="28" t="s">
        <v>94</v>
      </c>
      <c r="R20" s="31">
        <f t="shared" si="2"/>
        <v>25.699999999999996</v>
      </c>
      <c r="S20" s="45">
        <f t="shared" si="3"/>
        <v>24.27</v>
      </c>
      <c r="T20" s="27">
        <v>2.737</v>
      </c>
      <c r="U20" s="27">
        <v>7.775</v>
      </c>
      <c r="V20" s="1" t="s">
        <v>17</v>
      </c>
      <c r="X20" s="44">
        <v>60.27</v>
      </c>
      <c r="Y20" s="44">
        <v>37.137</v>
      </c>
      <c r="Z20" s="16">
        <f t="shared" si="4"/>
        <v>23.133</v>
      </c>
      <c r="AA20" s="16"/>
      <c r="AB20" s="43">
        <f t="shared" si="5"/>
        <v>7.098833333333334</v>
      </c>
      <c r="AC20" s="15"/>
      <c r="AD20" s="42">
        <f t="shared" si="6"/>
        <v>7.747</v>
      </c>
      <c r="AE20" s="41">
        <f t="shared" si="7"/>
        <v>0.02800000000000047</v>
      </c>
      <c r="AF20" s="40">
        <f t="shared" si="8"/>
        <v>2.715</v>
      </c>
      <c r="AG20" s="39">
        <f t="shared" si="9"/>
        <v>0.02200000000000024</v>
      </c>
      <c r="AH20" s="38">
        <f t="shared" si="10"/>
        <v>0.40030051886460344</v>
      </c>
    </row>
    <row r="21" spans="1:34" ht="12">
      <c r="A21" s="47" t="s">
        <v>229</v>
      </c>
      <c r="B21" s="46" t="s">
        <v>87</v>
      </c>
      <c r="C21" s="29">
        <v>24</v>
      </c>
      <c r="D21" s="27">
        <v>266.645</v>
      </c>
      <c r="E21" s="28">
        <v>83.5</v>
      </c>
      <c r="F21" s="28">
        <v>7.3</v>
      </c>
      <c r="G21" s="27">
        <v>232.9</v>
      </c>
      <c r="H21" s="28">
        <v>53.4</v>
      </c>
      <c r="I21" s="28">
        <v>3.3</v>
      </c>
      <c r="J21" s="31">
        <f t="shared" si="0"/>
        <v>30.1</v>
      </c>
      <c r="K21" s="45">
        <f t="shared" si="1"/>
        <v>33.745</v>
      </c>
      <c r="L21" s="27">
        <v>85.616</v>
      </c>
      <c r="M21" s="28">
        <v>76</v>
      </c>
      <c r="N21" s="28" t="s">
        <v>94</v>
      </c>
      <c r="O21" s="27">
        <v>51.231</v>
      </c>
      <c r="P21" s="28">
        <v>54</v>
      </c>
      <c r="Q21" s="28" t="s">
        <v>94</v>
      </c>
      <c r="R21" s="31">
        <f t="shared" si="2"/>
        <v>22</v>
      </c>
      <c r="S21" s="45">
        <f t="shared" si="3"/>
        <v>34.385</v>
      </c>
      <c r="T21" s="27">
        <v>3.618</v>
      </c>
      <c r="U21" s="27">
        <v>9.859</v>
      </c>
      <c r="V21" s="1" t="s">
        <v>17</v>
      </c>
      <c r="X21" s="44">
        <v>83.432</v>
      </c>
      <c r="Y21" s="44">
        <v>50.532</v>
      </c>
      <c r="Z21" s="16">
        <f t="shared" si="4"/>
        <v>32.9</v>
      </c>
      <c r="AA21" s="16"/>
      <c r="AB21" s="43">
        <f t="shared" si="5"/>
        <v>9.704166666666667</v>
      </c>
      <c r="AC21" s="15"/>
      <c r="AD21" s="42">
        <f t="shared" si="6"/>
        <v>9.828</v>
      </c>
      <c r="AE21" s="41">
        <f t="shared" si="7"/>
        <v>0.031000000000000583</v>
      </c>
      <c r="AF21" s="40">
        <f t="shared" si="8"/>
        <v>3.612</v>
      </c>
      <c r="AG21" s="39">
        <f t="shared" si="9"/>
        <v>0.005999999999999783</v>
      </c>
      <c r="AH21" s="38">
        <f t="shared" si="10"/>
        <v>0.36281665951051906</v>
      </c>
    </row>
    <row r="22" spans="1:34" ht="12">
      <c r="A22" s="47" t="s">
        <v>230</v>
      </c>
      <c r="B22" s="46" t="s">
        <v>87</v>
      </c>
      <c r="C22" s="29">
        <v>24</v>
      </c>
      <c r="D22" s="27">
        <v>237.837</v>
      </c>
      <c r="E22" s="28">
        <v>82.7</v>
      </c>
      <c r="F22" s="28">
        <v>6.5</v>
      </c>
      <c r="G22" s="27">
        <v>200.65</v>
      </c>
      <c r="H22" s="28">
        <v>50.8</v>
      </c>
      <c r="I22" s="28">
        <v>3.7</v>
      </c>
      <c r="J22" s="31">
        <f t="shared" si="0"/>
        <v>31.900000000000006</v>
      </c>
      <c r="K22" s="45">
        <f t="shared" si="1"/>
        <v>37.187</v>
      </c>
      <c r="L22" s="27">
        <v>82.585</v>
      </c>
      <c r="M22" s="28">
        <v>76.1</v>
      </c>
      <c r="N22" s="28" t="s">
        <v>94</v>
      </c>
      <c r="O22" s="27">
        <v>44.246</v>
      </c>
      <c r="P22" s="28">
        <v>53.3</v>
      </c>
      <c r="Q22" s="28" t="s">
        <v>94</v>
      </c>
      <c r="R22" s="31">
        <f t="shared" si="2"/>
        <v>22.799999999999997</v>
      </c>
      <c r="S22" s="45">
        <f t="shared" si="3"/>
        <v>38.339</v>
      </c>
      <c r="T22" s="27">
        <v>3.807</v>
      </c>
      <c r="U22" s="27">
        <v>9.485</v>
      </c>
      <c r="V22" s="1" t="s">
        <v>17</v>
      </c>
      <c r="X22" s="44">
        <v>80.473</v>
      </c>
      <c r="Y22" s="44">
        <v>43.656</v>
      </c>
      <c r="Z22" s="16">
        <f t="shared" si="4"/>
        <v>36.817</v>
      </c>
      <c r="AA22" s="16"/>
      <c r="AB22" s="43">
        <f t="shared" si="5"/>
        <v>8.360416666666667</v>
      </c>
      <c r="AC22" s="15"/>
      <c r="AD22" s="42">
        <f t="shared" si="6"/>
        <v>9.476</v>
      </c>
      <c r="AE22" s="41">
        <f t="shared" si="7"/>
        <v>0.008999999999998565</v>
      </c>
      <c r="AF22" s="40">
        <f t="shared" si="8"/>
        <v>3.797</v>
      </c>
      <c r="AG22" s="39">
        <f t="shared" si="9"/>
        <v>0.009999999999999787</v>
      </c>
      <c r="AH22" s="38">
        <f t="shared" si="10"/>
        <v>0.1844006977323685</v>
      </c>
    </row>
    <row r="23" spans="1:34" ht="12">
      <c r="A23" s="47" t="s">
        <v>231</v>
      </c>
      <c r="B23" s="46" t="s">
        <v>87</v>
      </c>
      <c r="C23" s="29">
        <v>24</v>
      </c>
      <c r="D23" s="27">
        <v>233.045</v>
      </c>
      <c r="E23" s="28">
        <v>83.2</v>
      </c>
      <c r="F23" s="28">
        <v>6.7</v>
      </c>
      <c r="G23" s="27">
        <v>204.027</v>
      </c>
      <c r="H23" s="28">
        <v>50.8</v>
      </c>
      <c r="I23" s="28">
        <v>3.7</v>
      </c>
      <c r="J23" s="31">
        <f t="shared" si="0"/>
        <v>32.400000000000006</v>
      </c>
      <c r="K23" s="45">
        <f t="shared" si="1"/>
        <v>29.018</v>
      </c>
      <c r="L23" s="27">
        <v>75.425</v>
      </c>
      <c r="M23" s="28">
        <v>76.5</v>
      </c>
      <c r="N23" s="28" t="s">
        <v>94</v>
      </c>
      <c r="O23" s="27">
        <v>44.744</v>
      </c>
      <c r="P23" s="28">
        <v>52.3</v>
      </c>
      <c r="Q23" s="28" t="s">
        <v>94</v>
      </c>
      <c r="R23" s="31">
        <f t="shared" si="2"/>
        <v>24.200000000000003</v>
      </c>
      <c r="S23" s="45">
        <f t="shared" si="3"/>
        <v>30.681</v>
      </c>
      <c r="T23" s="27">
        <v>3.316</v>
      </c>
      <c r="U23" s="27">
        <v>9.06</v>
      </c>
      <c r="V23" s="1" t="s">
        <v>17</v>
      </c>
      <c r="X23" s="44">
        <v>73.48</v>
      </c>
      <c r="Y23" s="44">
        <v>44.17</v>
      </c>
      <c r="Z23" s="16">
        <f t="shared" si="4"/>
        <v>29.31</v>
      </c>
      <c r="AA23" s="16"/>
      <c r="AB23" s="43">
        <f t="shared" si="5"/>
        <v>8.501125</v>
      </c>
      <c r="AC23" s="15"/>
      <c r="AD23" s="42">
        <f t="shared" si="6"/>
        <v>9.025</v>
      </c>
      <c r="AE23" s="41">
        <f t="shared" si="7"/>
        <v>0.03500000000000014</v>
      </c>
      <c r="AF23" s="40">
        <f t="shared" si="8"/>
        <v>3.311</v>
      </c>
      <c r="AG23" s="39">
        <f t="shared" si="9"/>
        <v>0.004999999999999893</v>
      </c>
      <c r="AH23" s="38">
        <f t="shared" si="10"/>
        <v>-0.1431183127723282</v>
      </c>
    </row>
    <row r="24" spans="1:34" ht="12">
      <c r="A24" s="47" t="s">
        <v>232</v>
      </c>
      <c r="B24" s="46" t="s">
        <v>105</v>
      </c>
      <c r="C24" s="29">
        <v>24</v>
      </c>
      <c r="D24" s="27">
        <v>269.038</v>
      </c>
      <c r="E24" s="28">
        <v>85.5</v>
      </c>
      <c r="F24" s="28">
        <v>7.4</v>
      </c>
      <c r="G24" s="27">
        <v>240.986</v>
      </c>
      <c r="H24" s="28">
        <v>54.6</v>
      </c>
      <c r="I24" s="28">
        <v>3.4</v>
      </c>
      <c r="J24" s="31">
        <f t="shared" si="0"/>
        <v>30.9</v>
      </c>
      <c r="K24" s="45">
        <f t="shared" si="1"/>
        <v>28.052</v>
      </c>
      <c r="L24" s="27">
        <v>82.869</v>
      </c>
      <c r="M24" s="28">
        <v>76.6</v>
      </c>
      <c r="N24" s="28" t="s">
        <v>94</v>
      </c>
      <c r="O24" s="27">
        <v>52.783</v>
      </c>
      <c r="P24" s="28">
        <v>54.2</v>
      </c>
      <c r="Q24" s="28" t="s">
        <v>94</v>
      </c>
      <c r="R24" s="31">
        <f t="shared" si="2"/>
        <v>22.39999999999999</v>
      </c>
      <c r="S24" s="45">
        <f t="shared" si="3"/>
        <v>30.086</v>
      </c>
      <c r="T24" s="27">
        <v>3.367</v>
      </c>
      <c r="U24" s="27">
        <v>9.866</v>
      </c>
      <c r="V24" s="1" t="s">
        <v>17</v>
      </c>
      <c r="X24" s="44">
        <v>80.726</v>
      </c>
      <c r="Y24" s="44">
        <v>52.058</v>
      </c>
      <c r="Z24" s="16">
        <f t="shared" si="4"/>
        <v>28.668</v>
      </c>
      <c r="AA24" s="16"/>
      <c r="AB24" s="43">
        <f t="shared" si="5"/>
        <v>10.041083333333333</v>
      </c>
      <c r="AC24" s="15"/>
      <c r="AD24" s="42">
        <f t="shared" si="6"/>
        <v>9.845</v>
      </c>
      <c r="AE24" s="41">
        <f t="shared" si="7"/>
        <v>0.02099999999999902</v>
      </c>
      <c r="AF24" s="40">
        <f t="shared" si="8"/>
        <v>3.362</v>
      </c>
      <c r="AG24" s="39">
        <f t="shared" si="9"/>
        <v>0.004999999999999893</v>
      </c>
      <c r="AH24" s="38">
        <f t="shared" si="10"/>
        <v>-0.2556165088428372</v>
      </c>
    </row>
    <row r="25" spans="1:34" ht="12">
      <c r="A25" s="47" t="s">
        <v>233</v>
      </c>
      <c r="B25" s="46" t="s">
        <v>87</v>
      </c>
      <c r="C25" s="29">
        <v>24</v>
      </c>
      <c r="D25" s="27">
        <v>270.018</v>
      </c>
      <c r="E25" s="28">
        <v>88.2</v>
      </c>
      <c r="F25" s="28">
        <v>7.4</v>
      </c>
      <c r="G25" s="27">
        <v>239.434</v>
      </c>
      <c r="H25" s="28">
        <v>55.8</v>
      </c>
      <c r="I25" s="28">
        <v>3.4</v>
      </c>
      <c r="J25" s="31">
        <f t="shared" si="0"/>
        <v>32.400000000000006</v>
      </c>
      <c r="K25" s="45">
        <f t="shared" si="1"/>
        <v>30.584</v>
      </c>
      <c r="L25" s="27">
        <v>85.021</v>
      </c>
      <c r="M25" s="28">
        <v>77.3</v>
      </c>
      <c r="N25" s="28" t="s">
        <v>94</v>
      </c>
      <c r="O25" s="27">
        <v>52.443</v>
      </c>
      <c r="P25" s="28">
        <v>54.2</v>
      </c>
      <c r="Q25" s="28" t="s">
        <v>94</v>
      </c>
      <c r="R25" s="31">
        <f t="shared" si="2"/>
        <v>23.099999999999994</v>
      </c>
      <c r="S25" s="45">
        <f t="shared" si="3"/>
        <v>32.578</v>
      </c>
      <c r="T25" s="27">
        <v>3.603</v>
      </c>
      <c r="U25" s="27">
        <v>10.496</v>
      </c>
      <c r="V25" s="1" t="s">
        <v>17</v>
      </c>
      <c r="X25" s="44">
        <v>82.787</v>
      </c>
      <c r="Y25" s="44">
        <v>51.723</v>
      </c>
      <c r="Z25" s="16">
        <f t="shared" si="4"/>
        <v>31.064</v>
      </c>
      <c r="AA25" s="16"/>
      <c r="AB25" s="43">
        <f t="shared" si="5"/>
        <v>9.976416666666667</v>
      </c>
      <c r="AC25" s="15"/>
      <c r="AD25" s="42">
        <f t="shared" si="6"/>
        <v>10.455</v>
      </c>
      <c r="AE25" s="41">
        <f t="shared" si="7"/>
        <v>0.04100000000000037</v>
      </c>
      <c r="AF25" s="40">
        <f t="shared" si="8"/>
        <v>3.596</v>
      </c>
      <c r="AG25" s="39">
        <f t="shared" si="9"/>
        <v>0.007000000000000117</v>
      </c>
      <c r="AH25" s="38">
        <f t="shared" si="10"/>
        <v>-0.2004727816433758</v>
      </c>
    </row>
    <row r="26" spans="1:34" ht="12">
      <c r="A26" s="47" t="s">
        <v>234</v>
      </c>
      <c r="B26" s="46" t="s">
        <v>87</v>
      </c>
      <c r="C26" s="29">
        <v>24</v>
      </c>
      <c r="D26" s="27">
        <v>273.216</v>
      </c>
      <c r="E26" s="28">
        <v>91.2</v>
      </c>
      <c r="F26" s="28">
        <v>7.5</v>
      </c>
      <c r="G26" s="27">
        <v>242.031</v>
      </c>
      <c r="H26" s="28">
        <v>57.4</v>
      </c>
      <c r="I26" s="28">
        <v>3.3</v>
      </c>
      <c r="J26" s="31">
        <f t="shared" si="0"/>
        <v>33.800000000000004</v>
      </c>
      <c r="K26" s="45">
        <f t="shared" si="1"/>
        <v>31.185</v>
      </c>
      <c r="L26" s="27">
        <v>85.7</v>
      </c>
      <c r="M26" s="28">
        <v>77.6</v>
      </c>
      <c r="N26" s="28" t="s">
        <v>94</v>
      </c>
      <c r="O26" s="27">
        <v>53.206</v>
      </c>
      <c r="P26" s="28">
        <v>54.3</v>
      </c>
      <c r="Q26" s="28" t="s">
        <v>94</v>
      </c>
      <c r="R26" s="31">
        <f t="shared" si="2"/>
        <v>23.299999999999997</v>
      </c>
      <c r="S26" s="45">
        <f t="shared" si="3"/>
        <v>32.494</v>
      </c>
      <c r="T26" s="27">
        <v>3.634</v>
      </c>
      <c r="U26" s="27">
        <v>11.058</v>
      </c>
      <c r="V26" s="1" t="s">
        <v>17</v>
      </c>
      <c r="X26" s="44">
        <v>83.43</v>
      </c>
      <c r="Y26" s="44">
        <v>52.473</v>
      </c>
      <c r="Z26" s="16">
        <f t="shared" si="4"/>
        <v>30.957</v>
      </c>
      <c r="AA26" s="16"/>
      <c r="AB26" s="43">
        <f t="shared" si="5"/>
        <v>10.084625</v>
      </c>
      <c r="AC26" s="15"/>
      <c r="AD26" s="42">
        <f t="shared" si="6"/>
        <v>11.025</v>
      </c>
      <c r="AE26" s="41">
        <f t="shared" si="7"/>
        <v>0.032999999999999474</v>
      </c>
      <c r="AF26" s="40">
        <f t="shared" si="8"/>
        <v>3.625</v>
      </c>
      <c r="AG26" s="39">
        <f t="shared" si="9"/>
        <v>0.008999999999999897</v>
      </c>
      <c r="AH26" s="38">
        <f t="shared" si="10"/>
        <v>0.09420280873111213</v>
      </c>
    </row>
    <row r="27" spans="1:34" ht="12">
      <c r="A27" s="47" t="s">
        <v>235</v>
      </c>
      <c r="B27" s="46" t="s">
        <v>87</v>
      </c>
      <c r="C27" s="29">
        <v>24</v>
      </c>
      <c r="D27" s="27">
        <v>276.319</v>
      </c>
      <c r="E27" s="28">
        <v>92.6</v>
      </c>
      <c r="F27" s="28">
        <v>7.7</v>
      </c>
      <c r="G27" s="27">
        <v>243.237</v>
      </c>
      <c r="H27" s="28">
        <v>59.1</v>
      </c>
      <c r="I27" s="28">
        <v>3.2</v>
      </c>
      <c r="J27" s="31">
        <f t="shared" si="0"/>
        <v>33.49999999999999</v>
      </c>
      <c r="K27" s="45">
        <f t="shared" si="1"/>
        <v>33.082</v>
      </c>
      <c r="L27" s="27">
        <v>86.556</v>
      </c>
      <c r="M27" s="28">
        <v>77.1</v>
      </c>
      <c r="N27" s="28" t="s">
        <v>94</v>
      </c>
      <c r="O27" s="27">
        <v>53.764</v>
      </c>
      <c r="P27" s="28">
        <v>54.3</v>
      </c>
      <c r="Q27" s="28" t="s">
        <v>94</v>
      </c>
      <c r="R27" s="31">
        <f t="shared" si="2"/>
        <v>22.799999999999997</v>
      </c>
      <c r="S27" s="45">
        <f t="shared" si="3"/>
        <v>32.792</v>
      </c>
      <c r="T27" s="27">
        <v>3.62</v>
      </c>
      <c r="U27" s="27">
        <v>11.252</v>
      </c>
      <c r="V27" s="1" t="s">
        <v>17</v>
      </c>
      <c r="X27" s="44">
        <v>84.293</v>
      </c>
      <c r="Y27" s="44">
        <v>53.021</v>
      </c>
      <c r="Z27" s="16">
        <f t="shared" si="4"/>
        <v>31.272</v>
      </c>
      <c r="AA27" s="16"/>
      <c r="AB27" s="43">
        <f t="shared" si="5"/>
        <v>10.134875</v>
      </c>
      <c r="AC27" s="15"/>
      <c r="AD27" s="42">
        <f t="shared" si="6"/>
        <v>11.212</v>
      </c>
      <c r="AE27" s="41">
        <f t="shared" si="7"/>
        <v>0.040000000000000924</v>
      </c>
      <c r="AF27" s="40">
        <f t="shared" si="8"/>
        <v>3.62</v>
      </c>
      <c r="AG27" s="39">
        <f t="shared" si="9"/>
        <v>0</v>
      </c>
      <c r="AH27" s="38">
        <f t="shared" si="10"/>
        <v>0.7441302104531804</v>
      </c>
    </row>
    <row r="28" spans="1:34" ht="12">
      <c r="A28" s="47" t="s">
        <v>236</v>
      </c>
      <c r="B28" s="46" t="s">
        <v>87</v>
      </c>
      <c r="C28" s="29">
        <v>24</v>
      </c>
      <c r="D28" s="27">
        <v>255.876</v>
      </c>
      <c r="E28" s="28">
        <v>90.5</v>
      </c>
      <c r="F28" s="28">
        <v>7.1</v>
      </c>
      <c r="G28" s="27">
        <v>223.76</v>
      </c>
      <c r="H28" s="28">
        <v>56.6</v>
      </c>
      <c r="I28" s="28">
        <v>3.3</v>
      </c>
      <c r="J28" s="31">
        <f t="shared" si="0"/>
        <v>33.9</v>
      </c>
      <c r="K28" s="45">
        <f t="shared" si="1"/>
        <v>32.116</v>
      </c>
      <c r="L28" s="27">
        <v>81.409</v>
      </c>
      <c r="M28" s="28">
        <v>77.5</v>
      </c>
      <c r="N28" s="28" t="s">
        <v>94</v>
      </c>
      <c r="O28" s="27">
        <v>49.696</v>
      </c>
      <c r="P28" s="28">
        <v>53.7</v>
      </c>
      <c r="Q28" s="28" t="s">
        <v>94</v>
      </c>
      <c r="R28" s="31">
        <f t="shared" si="2"/>
        <v>23.799999999999997</v>
      </c>
      <c r="S28" s="45">
        <f t="shared" si="3"/>
        <v>31.713</v>
      </c>
      <c r="T28" s="27">
        <v>3.518</v>
      </c>
      <c r="U28" s="27">
        <v>10.505</v>
      </c>
      <c r="V28" s="1" t="s">
        <v>17</v>
      </c>
      <c r="X28" s="44">
        <v>79.256</v>
      </c>
      <c r="Y28" s="44">
        <v>49.024</v>
      </c>
      <c r="Z28" s="16">
        <f t="shared" si="4"/>
        <v>30.232</v>
      </c>
      <c r="AA28" s="16"/>
      <c r="AB28" s="43">
        <f t="shared" si="5"/>
        <v>9.323333333333332</v>
      </c>
      <c r="AC28" s="15"/>
      <c r="AD28" s="42">
        <f t="shared" si="6"/>
        <v>10.492</v>
      </c>
      <c r="AE28" s="41">
        <f t="shared" si="7"/>
        <v>0.0129999999999999</v>
      </c>
      <c r="AF28" s="40">
        <f t="shared" si="8"/>
        <v>3.51</v>
      </c>
      <c r="AG28" s="39">
        <f t="shared" si="9"/>
        <v>0.008000000000000007</v>
      </c>
      <c r="AH28" s="38">
        <f t="shared" si="10"/>
        <v>0.8419735430818736</v>
      </c>
    </row>
    <row r="29" spans="1:34" ht="12">
      <c r="A29" s="47" t="s">
        <v>237</v>
      </c>
      <c r="B29" s="46" t="s">
        <v>87</v>
      </c>
      <c r="C29" s="29">
        <v>24</v>
      </c>
      <c r="D29" s="27">
        <v>269.554</v>
      </c>
      <c r="E29" s="28">
        <v>91.8</v>
      </c>
      <c r="F29" s="28">
        <v>7.2</v>
      </c>
      <c r="G29" s="27">
        <v>231.939</v>
      </c>
      <c r="H29" s="28">
        <v>57.7</v>
      </c>
      <c r="I29" s="28">
        <v>3.4</v>
      </c>
      <c r="J29" s="31">
        <f t="shared" si="0"/>
        <v>34.099999999999994</v>
      </c>
      <c r="K29" s="45">
        <f t="shared" si="1"/>
        <v>37.615</v>
      </c>
      <c r="L29" s="27">
        <v>88.412</v>
      </c>
      <c r="M29" s="28">
        <v>77.5</v>
      </c>
      <c r="N29" s="28" t="s">
        <v>94</v>
      </c>
      <c r="O29" s="27">
        <v>51.532</v>
      </c>
      <c r="P29" s="28">
        <v>54.2</v>
      </c>
      <c r="Q29" s="28" t="s">
        <v>94</v>
      </c>
      <c r="R29" s="31">
        <f t="shared" si="2"/>
        <v>23.299999999999997</v>
      </c>
      <c r="S29" s="45">
        <f t="shared" si="3"/>
        <v>36.88</v>
      </c>
      <c r="T29" s="27">
        <v>3.921</v>
      </c>
      <c r="U29" s="27">
        <v>11.401</v>
      </c>
      <c r="V29" s="1" t="s">
        <v>17</v>
      </c>
      <c r="X29" s="44">
        <v>86.078</v>
      </c>
      <c r="Y29" s="44">
        <v>50.823</v>
      </c>
      <c r="Z29" s="16">
        <f t="shared" si="4"/>
        <v>35.255</v>
      </c>
      <c r="AA29" s="16"/>
      <c r="AB29" s="43">
        <f t="shared" si="5"/>
        <v>9.664125</v>
      </c>
      <c r="AC29" s="15"/>
      <c r="AD29" s="42">
        <f t="shared" si="6"/>
        <v>11.362</v>
      </c>
      <c r="AE29" s="41">
        <f t="shared" si="7"/>
        <v>0.0389999999999997</v>
      </c>
      <c r="AF29" s="40">
        <f t="shared" si="8"/>
        <v>3.916</v>
      </c>
      <c r="AG29" s="39">
        <f t="shared" si="9"/>
        <v>0.004999999999999893</v>
      </c>
      <c r="AH29" s="38">
        <f t="shared" si="10"/>
        <v>1.0175089139816933</v>
      </c>
    </row>
    <row r="30" spans="1:34" ht="12">
      <c r="A30" s="47" t="s">
        <v>238</v>
      </c>
      <c r="B30" s="46" t="s">
        <v>87</v>
      </c>
      <c r="C30" s="29">
        <v>24</v>
      </c>
      <c r="D30" s="27">
        <v>264.991</v>
      </c>
      <c r="E30" s="28">
        <v>92.6</v>
      </c>
      <c r="F30" s="28">
        <v>7.4</v>
      </c>
      <c r="G30" s="27">
        <v>232.344</v>
      </c>
      <c r="H30" s="28">
        <v>57.7</v>
      </c>
      <c r="I30" s="28">
        <v>3.5</v>
      </c>
      <c r="J30" s="31">
        <f t="shared" si="0"/>
        <v>34.89999999999999</v>
      </c>
      <c r="K30" s="45">
        <f t="shared" si="1"/>
        <v>32.647</v>
      </c>
      <c r="L30" s="27">
        <v>83.632</v>
      </c>
      <c r="M30" s="28">
        <v>77.6</v>
      </c>
      <c r="N30" s="28" t="s">
        <v>94</v>
      </c>
      <c r="O30" s="27">
        <v>51.624</v>
      </c>
      <c r="P30" s="28">
        <v>53.9</v>
      </c>
      <c r="Q30" s="28" t="s">
        <v>94</v>
      </c>
      <c r="R30" s="31">
        <f t="shared" si="2"/>
        <v>23.699999999999996</v>
      </c>
      <c r="S30" s="45">
        <f t="shared" si="3"/>
        <v>32.008</v>
      </c>
      <c r="T30" s="27">
        <v>3.581</v>
      </c>
      <c r="U30" s="27">
        <v>11.171</v>
      </c>
      <c r="V30" s="1" t="s">
        <v>17</v>
      </c>
      <c r="X30" s="44">
        <v>81.416</v>
      </c>
      <c r="Y30" s="44">
        <v>50.922</v>
      </c>
      <c r="Z30" s="16">
        <f t="shared" si="4"/>
        <v>30.494</v>
      </c>
      <c r="AA30" s="16"/>
      <c r="AB30" s="43">
        <f t="shared" si="5"/>
        <v>9.681</v>
      </c>
      <c r="AC30" s="15"/>
      <c r="AD30" s="42">
        <f t="shared" si="6"/>
        <v>11.132</v>
      </c>
      <c r="AE30" s="41">
        <f t="shared" si="7"/>
        <v>0.0389999999999997</v>
      </c>
      <c r="AF30" s="40">
        <f t="shared" si="8"/>
        <v>3.573</v>
      </c>
      <c r="AG30" s="39">
        <f t="shared" si="9"/>
        <v>0.008000000000000007</v>
      </c>
      <c r="AH30" s="38">
        <f t="shared" si="10"/>
        <v>0.9266432531074608</v>
      </c>
    </row>
    <row r="31" spans="1:34" ht="12">
      <c r="A31" s="47" t="s">
        <v>239</v>
      </c>
      <c r="B31" s="46" t="s">
        <v>87</v>
      </c>
      <c r="C31" s="29">
        <v>24</v>
      </c>
      <c r="D31" s="27">
        <v>263.765</v>
      </c>
      <c r="E31" s="28">
        <v>93.3</v>
      </c>
      <c r="F31" s="28">
        <v>7.6</v>
      </c>
      <c r="G31" s="27">
        <v>229.493</v>
      </c>
      <c r="H31" s="28">
        <v>57.8</v>
      </c>
      <c r="I31" s="28">
        <v>3.4</v>
      </c>
      <c r="J31" s="31">
        <f t="shared" si="0"/>
        <v>35.5</v>
      </c>
      <c r="K31" s="45">
        <f t="shared" si="1"/>
        <v>34.272</v>
      </c>
      <c r="L31" s="27">
        <v>85.808</v>
      </c>
      <c r="M31" s="28">
        <v>75.9</v>
      </c>
      <c r="N31" s="28" t="s">
        <v>94</v>
      </c>
      <c r="O31" s="27">
        <v>51.598</v>
      </c>
      <c r="P31" s="28">
        <v>53.3</v>
      </c>
      <c r="Q31" s="28" t="s">
        <v>94</v>
      </c>
      <c r="R31" s="31">
        <f t="shared" si="2"/>
        <v>22.60000000000001</v>
      </c>
      <c r="S31" s="45">
        <f t="shared" si="3"/>
        <v>34.21</v>
      </c>
      <c r="T31" s="27">
        <v>3.637</v>
      </c>
      <c r="U31" s="27">
        <v>11.376</v>
      </c>
      <c r="V31" s="1" t="s">
        <v>17</v>
      </c>
      <c r="X31" s="44">
        <v>83.624</v>
      </c>
      <c r="Y31" s="44">
        <v>50.91</v>
      </c>
      <c r="Z31" s="16">
        <f t="shared" si="4"/>
        <v>32.714</v>
      </c>
      <c r="AA31" s="16"/>
      <c r="AB31" s="43">
        <f t="shared" si="5"/>
        <v>9.562208333333333</v>
      </c>
      <c r="AC31" s="15"/>
      <c r="AD31" s="42">
        <f t="shared" si="6"/>
        <v>11.345</v>
      </c>
      <c r="AE31" s="41">
        <f t="shared" si="7"/>
        <v>0.030999999999998806</v>
      </c>
      <c r="AF31" s="40">
        <f t="shared" si="8"/>
        <v>3.634</v>
      </c>
      <c r="AG31" s="39">
        <f t="shared" si="9"/>
        <v>0.0030000000000001137</v>
      </c>
      <c r="AH31" s="38">
        <f t="shared" si="10"/>
        <v>0.6788878092142243</v>
      </c>
    </row>
    <row r="32" spans="1:34" ht="12.75">
      <c r="A32" s="47" t="s">
        <v>240</v>
      </c>
      <c r="B32" s="46" t="s">
        <v>87</v>
      </c>
      <c r="C32" s="29">
        <v>24</v>
      </c>
      <c r="D32" s="27">
        <v>250.993</v>
      </c>
      <c r="E32" s="28">
        <v>93.2</v>
      </c>
      <c r="F32" s="28">
        <v>7.6</v>
      </c>
      <c r="G32" s="27">
        <v>216.574</v>
      </c>
      <c r="H32" s="28">
        <v>55.9</v>
      </c>
      <c r="I32" s="28">
        <v>3.4</v>
      </c>
      <c r="J32" s="31">
        <f t="shared" si="0"/>
        <v>37.300000000000004</v>
      </c>
      <c r="K32" s="45">
        <f t="shared" si="1"/>
        <v>34.419</v>
      </c>
      <c r="L32" s="27">
        <v>83.988</v>
      </c>
      <c r="M32" s="28">
        <v>74.9</v>
      </c>
      <c r="N32" s="28" t="s">
        <v>94</v>
      </c>
      <c r="O32" s="27">
        <v>49.75</v>
      </c>
      <c r="P32" s="28">
        <v>52.4</v>
      </c>
      <c r="Q32" s="28" t="s">
        <v>94</v>
      </c>
      <c r="R32" s="31">
        <f t="shared" si="2"/>
        <v>22.500000000000007</v>
      </c>
      <c r="S32" s="45">
        <f t="shared" si="3"/>
        <v>34.238</v>
      </c>
      <c r="T32" s="27">
        <v>3.57</v>
      </c>
      <c r="U32" s="27">
        <v>11.286</v>
      </c>
      <c r="V32" s="1" t="s">
        <v>17</v>
      </c>
      <c r="X32" s="44">
        <v>81.9</v>
      </c>
      <c r="Y32" s="44">
        <v>49.11</v>
      </c>
      <c r="Z32" s="16">
        <f t="shared" si="4"/>
        <v>32.79</v>
      </c>
      <c r="AA32" s="16"/>
      <c r="AB32" s="43">
        <f t="shared" si="5"/>
        <v>9.023916666666667</v>
      </c>
      <c r="AC32" s="15"/>
      <c r="AD32" s="86">
        <f t="shared" si="6"/>
        <v>11.286</v>
      </c>
      <c r="AE32" s="41">
        <f t="shared" si="7"/>
        <v>0</v>
      </c>
      <c r="AF32" s="40">
        <f t="shared" si="8"/>
        <v>3.561</v>
      </c>
      <c r="AG32" s="39">
        <f t="shared" si="9"/>
        <v>0.008999999999999897</v>
      </c>
      <c r="AH32" s="38">
        <f t="shared" si="10"/>
        <v>0.7521678502497982</v>
      </c>
    </row>
    <row r="33" spans="1:34" ht="12">
      <c r="A33" s="47" t="s">
        <v>241</v>
      </c>
      <c r="B33" s="46" t="s">
        <v>87</v>
      </c>
      <c r="C33" s="29">
        <v>24</v>
      </c>
      <c r="D33" s="27">
        <v>242.202</v>
      </c>
      <c r="E33" s="28">
        <v>90.5</v>
      </c>
      <c r="F33" s="28">
        <v>7.5</v>
      </c>
      <c r="G33" s="27">
        <v>208.146</v>
      </c>
      <c r="H33" s="28">
        <v>54.4</v>
      </c>
      <c r="I33" s="28">
        <v>3.4</v>
      </c>
      <c r="J33" s="31">
        <f t="shared" si="0"/>
        <v>36.1</v>
      </c>
      <c r="K33" s="45">
        <f t="shared" si="1"/>
        <v>34.056</v>
      </c>
      <c r="L33" s="27">
        <v>82.195</v>
      </c>
      <c r="M33" s="28">
        <v>74.8</v>
      </c>
      <c r="N33" s="28" t="s">
        <v>94</v>
      </c>
      <c r="O33" s="27">
        <v>48.567</v>
      </c>
      <c r="P33" s="28">
        <v>51.9</v>
      </c>
      <c r="Q33" s="28" t="s">
        <v>94</v>
      </c>
      <c r="R33" s="31">
        <f t="shared" si="2"/>
        <v>22.9</v>
      </c>
      <c r="S33" s="45">
        <f t="shared" si="3"/>
        <v>33.628</v>
      </c>
      <c r="T33" s="27">
        <v>3.511</v>
      </c>
      <c r="U33" s="27">
        <v>10.639</v>
      </c>
      <c r="V33" s="1" t="s">
        <v>17</v>
      </c>
      <c r="X33" s="44">
        <v>80.159</v>
      </c>
      <c r="Y33" s="44">
        <v>47.953</v>
      </c>
      <c r="Z33" s="16">
        <f t="shared" si="4"/>
        <v>32.206</v>
      </c>
      <c r="AA33" s="16"/>
      <c r="AB33" s="43">
        <f t="shared" si="5"/>
        <v>8.672749999999999</v>
      </c>
      <c r="AC33" s="15"/>
      <c r="AD33" s="42">
        <f t="shared" si="6"/>
        <v>10.596</v>
      </c>
      <c r="AE33" s="41">
        <f t="shared" si="7"/>
        <v>0.04299999999999926</v>
      </c>
      <c r="AF33" s="40">
        <f t="shared" si="8"/>
        <v>3.507</v>
      </c>
      <c r="AG33" s="39">
        <f t="shared" si="9"/>
        <v>0.0040000000000000036</v>
      </c>
      <c r="AH33" s="38">
        <f t="shared" si="10"/>
        <v>0.888799208248054</v>
      </c>
    </row>
    <row r="34" spans="1:34" ht="12">
      <c r="A34" s="47" t="s">
        <v>242</v>
      </c>
      <c r="B34" s="46" t="s">
        <v>87</v>
      </c>
      <c r="C34" s="29">
        <v>24</v>
      </c>
      <c r="D34" s="27">
        <v>252.342</v>
      </c>
      <c r="E34" s="28">
        <v>91.5</v>
      </c>
      <c r="F34" s="28">
        <v>7.6</v>
      </c>
      <c r="G34" s="27">
        <v>217.987</v>
      </c>
      <c r="H34" s="28">
        <v>55.8</v>
      </c>
      <c r="I34" s="28">
        <v>3.3</v>
      </c>
      <c r="J34" s="31">
        <f t="shared" si="0"/>
        <v>35.7</v>
      </c>
      <c r="K34" s="45">
        <f t="shared" si="1"/>
        <v>34.355</v>
      </c>
      <c r="L34" s="27">
        <v>83.814</v>
      </c>
      <c r="M34" s="28">
        <v>74.3</v>
      </c>
      <c r="N34" s="28" t="s">
        <v>94</v>
      </c>
      <c r="O34" s="27">
        <v>50.153</v>
      </c>
      <c r="P34" s="28">
        <v>52.1</v>
      </c>
      <c r="Q34" s="28" t="s">
        <v>94</v>
      </c>
      <c r="R34" s="31">
        <f t="shared" si="2"/>
        <v>22.199999999999996</v>
      </c>
      <c r="S34" s="45">
        <f t="shared" si="3"/>
        <v>33.661</v>
      </c>
      <c r="T34" s="27">
        <v>3.503</v>
      </c>
      <c r="U34" s="27">
        <v>10.965</v>
      </c>
      <c r="V34" s="1" t="s">
        <v>17</v>
      </c>
      <c r="X34" s="44">
        <v>81.76</v>
      </c>
      <c r="Y34" s="44">
        <v>49.514</v>
      </c>
      <c r="Z34" s="16">
        <f t="shared" si="4"/>
        <v>32.246</v>
      </c>
      <c r="AA34" s="16"/>
      <c r="AB34" s="43">
        <f t="shared" si="5"/>
        <v>9.082791666666667</v>
      </c>
      <c r="AC34" s="15"/>
      <c r="AD34" s="42">
        <f t="shared" si="6"/>
        <v>10.926</v>
      </c>
      <c r="AE34" s="41">
        <f t="shared" si="7"/>
        <v>0.0389999999999997</v>
      </c>
      <c r="AF34" s="40">
        <f t="shared" si="8"/>
        <v>3.495</v>
      </c>
      <c r="AG34" s="39">
        <f t="shared" si="9"/>
        <v>0.008000000000000007</v>
      </c>
      <c r="AH34" s="38">
        <f t="shared" si="10"/>
        <v>0.9674888869519718</v>
      </c>
    </row>
    <row r="35" spans="1:34" ht="12">
      <c r="A35" s="47" t="s">
        <v>243</v>
      </c>
      <c r="B35" s="46" t="s">
        <v>87</v>
      </c>
      <c r="C35" s="29">
        <v>24</v>
      </c>
      <c r="D35" s="27">
        <v>258.175</v>
      </c>
      <c r="E35" s="28">
        <v>90.1</v>
      </c>
      <c r="F35" s="28">
        <v>7.7</v>
      </c>
      <c r="G35" s="27">
        <v>221.576</v>
      </c>
      <c r="H35" s="28">
        <v>55.8</v>
      </c>
      <c r="I35" s="28">
        <v>3.2</v>
      </c>
      <c r="J35" s="31">
        <f t="shared" si="0"/>
        <v>34.3</v>
      </c>
      <c r="K35" s="45">
        <f t="shared" si="1"/>
        <v>36.599</v>
      </c>
      <c r="L35" s="27">
        <v>86.751</v>
      </c>
      <c r="M35" s="28">
        <v>73.9</v>
      </c>
      <c r="N35" s="28" t="s">
        <v>94</v>
      </c>
      <c r="O35" s="27">
        <v>50.687</v>
      </c>
      <c r="P35" s="28">
        <v>52.2</v>
      </c>
      <c r="Q35" s="28" t="s">
        <v>94</v>
      </c>
      <c r="R35" s="31">
        <f t="shared" si="2"/>
        <v>21.700000000000003</v>
      </c>
      <c r="S35" s="45">
        <f t="shared" si="3"/>
        <v>36.064</v>
      </c>
      <c r="T35" s="27">
        <v>3.654</v>
      </c>
      <c r="U35" s="27">
        <v>10.937</v>
      </c>
      <c r="V35" s="1" t="s">
        <v>17</v>
      </c>
      <c r="X35" s="44">
        <v>84.645</v>
      </c>
      <c r="Y35" s="44">
        <v>50.04</v>
      </c>
      <c r="Z35" s="16">
        <f t="shared" si="4"/>
        <v>34.605</v>
      </c>
      <c r="AA35" s="16"/>
      <c r="AB35" s="43">
        <f t="shared" si="5"/>
        <v>9.232333333333333</v>
      </c>
      <c r="AC35" s="15"/>
      <c r="AD35" s="42">
        <f t="shared" si="6"/>
        <v>10.898</v>
      </c>
      <c r="AE35" s="41">
        <f t="shared" si="7"/>
        <v>0.0389999999999997</v>
      </c>
      <c r="AF35" s="40">
        <f t="shared" si="8"/>
        <v>3.643</v>
      </c>
      <c r="AG35" s="39">
        <f t="shared" si="9"/>
        <v>0.01100000000000012</v>
      </c>
      <c r="AH35" s="38">
        <f t="shared" si="10"/>
        <v>0.8999169585153627</v>
      </c>
    </row>
    <row r="36" spans="1:34" ht="12">
      <c r="A36" s="47" t="s">
        <v>244</v>
      </c>
      <c r="B36" s="46" t="s">
        <v>87</v>
      </c>
      <c r="C36" s="29">
        <v>24</v>
      </c>
      <c r="D36" s="27">
        <v>260.313</v>
      </c>
      <c r="E36" s="28">
        <v>89.9</v>
      </c>
      <c r="F36" s="28">
        <v>7.6</v>
      </c>
      <c r="G36" s="27">
        <v>218.618</v>
      </c>
      <c r="H36" s="28">
        <v>55.8</v>
      </c>
      <c r="I36" s="28">
        <v>3.1</v>
      </c>
      <c r="J36" s="31">
        <f t="shared" si="0"/>
        <v>34.10000000000001</v>
      </c>
      <c r="K36" s="45">
        <f t="shared" si="1"/>
        <v>41.695</v>
      </c>
      <c r="L36" s="27">
        <v>91.423</v>
      </c>
      <c r="M36" s="28">
        <v>73.4</v>
      </c>
      <c r="N36" s="28" t="s">
        <v>94</v>
      </c>
      <c r="O36" s="27">
        <v>50.034</v>
      </c>
      <c r="P36" s="28">
        <v>52.3</v>
      </c>
      <c r="Q36" s="28" t="s">
        <v>94</v>
      </c>
      <c r="R36" s="31">
        <f t="shared" si="2"/>
        <v>21.10000000000001</v>
      </c>
      <c r="S36" s="45">
        <f t="shared" si="3"/>
        <v>41.389</v>
      </c>
      <c r="T36" s="27">
        <v>3.974</v>
      </c>
      <c r="U36" s="27">
        <v>11.229</v>
      </c>
      <c r="V36" s="1" t="s">
        <v>17</v>
      </c>
      <c r="X36" s="44">
        <v>89.232</v>
      </c>
      <c r="Y36" s="44">
        <v>49.392</v>
      </c>
      <c r="Z36" s="16">
        <f t="shared" si="4"/>
        <v>39.84</v>
      </c>
      <c r="AA36" s="16"/>
      <c r="AB36" s="43">
        <f t="shared" si="5"/>
        <v>9.109083333333333</v>
      </c>
      <c r="AC36" s="15"/>
      <c r="AD36" s="42">
        <f t="shared" si="6"/>
        <v>11.203</v>
      </c>
      <c r="AE36" s="41">
        <f t="shared" si="7"/>
        <v>0.0259999999999998</v>
      </c>
      <c r="AF36" s="40">
        <f t="shared" si="8"/>
        <v>3.966</v>
      </c>
      <c r="AG36" s="39">
        <f t="shared" si="9"/>
        <v>0.008000000000000007</v>
      </c>
      <c r="AH36" s="38">
        <f t="shared" si="10"/>
        <v>0.8485120163938912</v>
      </c>
    </row>
    <row r="37" spans="1:34" ht="12">
      <c r="A37" s="47" t="s">
        <v>245</v>
      </c>
      <c r="B37" s="46" t="s">
        <v>87</v>
      </c>
      <c r="C37" s="29">
        <v>24</v>
      </c>
      <c r="D37" s="27">
        <v>251.834</v>
      </c>
      <c r="E37" s="28">
        <v>89</v>
      </c>
      <c r="F37" s="28">
        <v>7.8</v>
      </c>
      <c r="G37" s="27">
        <v>214.556</v>
      </c>
      <c r="H37" s="28">
        <v>55</v>
      </c>
      <c r="I37" s="28">
        <v>3.1</v>
      </c>
      <c r="J37" s="31">
        <f aca="true" t="shared" si="11" ref="J37:J43">E37-H37</f>
        <v>34</v>
      </c>
      <c r="K37" s="45">
        <f aca="true" t="shared" si="12" ref="K37:K43">ROUND(D37-G37,3)</f>
        <v>37.278</v>
      </c>
      <c r="L37" s="27">
        <v>86.809</v>
      </c>
      <c r="M37" s="28">
        <v>74</v>
      </c>
      <c r="N37" s="28">
        <v>0</v>
      </c>
      <c r="O37" s="27">
        <v>49.485</v>
      </c>
      <c r="P37" s="28">
        <v>52.1</v>
      </c>
      <c r="Q37" s="28">
        <v>0</v>
      </c>
      <c r="R37" s="31">
        <f aca="true" t="shared" si="13" ref="R37:R43">M37-P37</f>
        <v>21.9</v>
      </c>
      <c r="S37" s="45">
        <f aca="true" t="shared" si="14" ref="S37:S43">ROUND(L37-O37,3)</f>
        <v>37.324</v>
      </c>
      <c r="T37" s="27">
        <v>3.725</v>
      </c>
      <c r="U37" s="27">
        <v>10.64</v>
      </c>
      <c r="V37" s="1" t="s">
        <v>17</v>
      </c>
      <c r="X37" s="44">
        <v>84.7</v>
      </c>
      <c r="Y37" s="44">
        <v>48.853</v>
      </c>
      <c r="Z37" s="16">
        <f t="shared" si="4"/>
        <v>35.847</v>
      </c>
      <c r="AA37" s="16"/>
      <c r="AB37" s="43">
        <f t="shared" si="5"/>
        <v>8.939833333333334</v>
      </c>
      <c r="AC37" s="15"/>
      <c r="AD37" s="42">
        <f t="shared" si="6"/>
        <v>10.613</v>
      </c>
      <c r="AE37" s="41">
        <f t="shared" si="7"/>
        <v>0.027000000000001023</v>
      </c>
      <c r="AF37" s="40">
        <f t="shared" si="8"/>
        <v>3.723</v>
      </c>
      <c r="AG37" s="39">
        <f t="shared" si="9"/>
        <v>0.002000000000000224</v>
      </c>
      <c r="AH37" s="38">
        <f t="shared" si="10"/>
        <v>0.6669587427058657</v>
      </c>
    </row>
    <row r="38" spans="1:34" ht="12">
      <c r="A38" s="47" t="s">
        <v>246</v>
      </c>
      <c r="B38" s="46" t="s">
        <v>87</v>
      </c>
      <c r="C38" s="29">
        <v>24</v>
      </c>
      <c r="D38" s="27">
        <v>235.633</v>
      </c>
      <c r="E38" s="28">
        <v>87.7</v>
      </c>
      <c r="F38" s="28">
        <v>7.7</v>
      </c>
      <c r="G38" s="27">
        <v>205.129</v>
      </c>
      <c r="H38" s="28">
        <v>53.2</v>
      </c>
      <c r="I38" s="28">
        <v>3.1</v>
      </c>
      <c r="J38" s="31">
        <f t="shared" si="11"/>
        <v>34.5</v>
      </c>
      <c r="K38" s="45">
        <f t="shared" si="12"/>
        <v>30.504</v>
      </c>
      <c r="L38" s="27">
        <v>79.219</v>
      </c>
      <c r="M38" s="28">
        <v>74.8</v>
      </c>
      <c r="N38" s="28">
        <v>0</v>
      </c>
      <c r="O38" s="27">
        <v>48.009</v>
      </c>
      <c r="P38" s="28">
        <v>51.3</v>
      </c>
      <c r="Q38" s="28">
        <v>0</v>
      </c>
      <c r="R38" s="31">
        <f t="shared" si="13"/>
        <v>23.5</v>
      </c>
      <c r="S38" s="45">
        <f t="shared" si="14"/>
        <v>31.21</v>
      </c>
      <c r="T38" s="27">
        <v>3.353</v>
      </c>
      <c r="U38" s="27">
        <v>9.795</v>
      </c>
      <c r="V38" s="1" t="s">
        <v>17</v>
      </c>
      <c r="X38" s="44">
        <v>77.254</v>
      </c>
      <c r="Y38" s="44">
        <v>47.415</v>
      </c>
      <c r="Z38" s="16">
        <f t="shared" si="4"/>
        <v>29.839</v>
      </c>
      <c r="AA38" s="16"/>
      <c r="AB38" s="43">
        <f t="shared" si="5"/>
        <v>8.547041666666667</v>
      </c>
      <c r="AC38" s="15"/>
      <c r="AD38" s="42">
        <f t="shared" si="6"/>
        <v>9.752</v>
      </c>
      <c r="AE38" s="41">
        <f t="shared" si="7"/>
        <v>0.04299999999999926</v>
      </c>
      <c r="AF38" s="40">
        <f t="shared" si="8"/>
        <v>3.346</v>
      </c>
      <c r="AG38" s="39">
        <f t="shared" si="9"/>
        <v>0.007000000000000117</v>
      </c>
      <c r="AH38" s="38">
        <f t="shared" si="10"/>
        <v>0.3241862437783067</v>
      </c>
    </row>
    <row r="39" spans="1:34" ht="12">
      <c r="A39" s="47" t="s">
        <v>247</v>
      </c>
      <c r="B39" s="46" t="s">
        <v>87</v>
      </c>
      <c r="C39" s="29">
        <v>24</v>
      </c>
      <c r="D39" s="27">
        <v>273.367</v>
      </c>
      <c r="E39" s="28">
        <v>88.3</v>
      </c>
      <c r="F39" s="28">
        <v>7.6</v>
      </c>
      <c r="G39" s="27">
        <v>240.979</v>
      </c>
      <c r="H39" s="28">
        <v>56</v>
      </c>
      <c r="I39" s="28">
        <v>3.2</v>
      </c>
      <c r="J39" s="31">
        <f t="shared" si="11"/>
        <v>32.3</v>
      </c>
      <c r="K39" s="45">
        <f t="shared" si="12"/>
        <v>32.388</v>
      </c>
      <c r="L39" s="27">
        <v>88.284</v>
      </c>
      <c r="M39" s="28">
        <v>74.6</v>
      </c>
      <c r="N39" s="28">
        <v>0</v>
      </c>
      <c r="O39" s="27">
        <v>54.46</v>
      </c>
      <c r="P39" s="28">
        <v>53.1</v>
      </c>
      <c r="Q39" s="28">
        <v>0</v>
      </c>
      <c r="R39" s="31">
        <f t="shared" si="13"/>
        <v>21.499999999999993</v>
      </c>
      <c r="S39" s="45">
        <f t="shared" si="14"/>
        <v>33.824</v>
      </c>
      <c r="T39" s="27">
        <v>3.578</v>
      </c>
      <c r="U39" s="27">
        <v>10.671</v>
      </c>
      <c r="V39" s="1" t="s">
        <v>17</v>
      </c>
      <c r="X39" s="44">
        <v>86.106</v>
      </c>
      <c r="Y39" s="44">
        <v>53.741</v>
      </c>
      <c r="Z39" s="16">
        <f t="shared" si="4"/>
        <v>32.365</v>
      </c>
      <c r="AA39" s="16"/>
      <c r="AB39" s="43">
        <f t="shared" si="5"/>
        <v>10.040791666666667</v>
      </c>
      <c r="AC39" s="15"/>
      <c r="AD39" s="42">
        <f t="shared" si="6"/>
        <v>10.643</v>
      </c>
      <c r="AE39" s="41">
        <f t="shared" si="7"/>
        <v>0.027999999999998693</v>
      </c>
      <c r="AF39" s="40">
        <f t="shared" si="8"/>
        <v>3.57</v>
      </c>
      <c r="AG39" s="39">
        <f t="shared" si="9"/>
        <v>0.008000000000000007</v>
      </c>
      <c r="AH39" s="38">
        <f t="shared" si="10"/>
        <v>0.009544400134449946</v>
      </c>
    </row>
    <row r="40" spans="1:38" ht="12.75">
      <c r="A40" s="47" t="s">
        <v>248</v>
      </c>
      <c r="B40" s="46" t="s">
        <v>141</v>
      </c>
      <c r="C40" s="29">
        <v>24</v>
      </c>
      <c r="D40" s="27">
        <v>311.978</v>
      </c>
      <c r="E40" s="28">
        <v>88.7</v>
      </c>
      <c r="F40" s="28">
        <v>7.5</v>
      </c>
      <c r="G40" s="27">
        <v>282.356</v>
      </c>
      <c r="H40" s="28">
        <v>58</v>
      </c>
      <c r="I40" s="28">
        <v>3.3</v>
      </c>
      <c r="J40" s="31">
        <f t="shared" si="11"/>
        <v>30.700000000000003</v>
      </c>
      <c r="K40" s="45">
        <f t="shared" si="12"/>
        <v>29.622</v>
      </c>
      <c r="L40" s="27">
        <v>89.655</v>
      </c>
      <c r="M40" s="28">
        <v>76.6</v>
      </c>
      <c r="N40" s="28">
        <v>0</v>
      </c>
      <c r="O40" s="27">
        <v>58.853</v>
      </c>
      <c r="P40" s="28">
        <v>53.4</v>
      </c>
      <c r="Q40" s="28">
        <v>0</v>
      </c>
      <c r="R40" s="31">
        <f t="shared" si="13"/>
        <v>23.199999999999996</v>
      </c>
      <c r="S40" s="45">
        <f t="shared" si="14"/>
        <v>30.802</v>
      </c>
      <c r="T40" s="27">
        <v>3.589</v>
      </c>
      <c r="U40" s="27">
        <v>11.296</v>
      </c>
      <c r="V40" s="1" t="s">
        <v>17</v>
      </c>
      <c r="X40" s="44">
        <v>87.334</v>
      </c>
      <c r="Y40" s="44">
        <v>58.066</v>
      </c>
      <c r="Z40" s="16">
        <f t="shared" si="4"/>
        <v>29.268</v>
      </c>
      <c r="AA40" s="16"/>
      <c r="AB40" s="43">
        <f t="shared" si="5"/>
        <v>11.764833333333334</v>
      </c>
      <c r="AC40" s="15"/>
      <c r="AD40" s="86">
        <f t="shared" si="6"/>
        <v>11.296</v>
      </c>
      <c r="AE40" s="41">
        <f t="shared" si="7"/>
        <v>0</v>
      </c>
      <c r="AF40" s="91">
        <f t="shared" si="8"/>
        <v>3.589</v>
      </c>
      <c r="AG40" s="39">
        <f t="shared" si="9"/>
        <v>0</v>
      </c>
      <c r="AH40" s="38">
        <f t="shared" si="10"/>
        <v>0.12537364178554702</v>
      </c>
      <c r="AJ40" s="48"/>
      <c r="AK40" s="48"/>
      <c r="AL40" s="48"/>
    </row>
    <row r="41" spans="1:38" ht="12.75">
      <c r="A41" s="47" t="s">
        <v>249</v>
      </c>
      <c r="B41" s="46" t="s">
        <v>97</v>
      </c>
      <c r="C41" s="29">
        <v>24</v>
      </c>
      <c r="D41" s="27">
        <v>283.503</v>
      </c>
      <c r="E41" s="28">
        <v>88.5</v>
      </c>
      <c r="F41" s="28">
        <v>7.6</v>
      </c>
      <c r="G41" s="27">
        <v>253.576</v>
      </c>
      <c r="H41" s="28">
        <v>56.6</v>
      </c>
      <c r="I41" s="28">
        <v>3.3</v>
      </c>
      <c r="J41" s="31">
        <f t="shared" si="11"/>
        <v>31.9</v>
      </c>
      <c r="K41" s="45">
        <f t="shared" si="12"/>
        <v>29.927</v>
      </c>
      <c r="L41" s="27">
        <v>80.972</v>
      </c>
      <c r="M41" s="28">
        <v>77.5</v>
      </c>
      <c r="N41" s="28">
        <v>0</v>
      </c>
      <c r="O41" s="27">
        <v>50.223</v>
      </c>
      <c r="P41" s="28">
        <v>54</v>
      </c>
      <c r="Q41" s="28">
        <v>0</v>
      </c>
      <c r="R41" s="31">
        <f t="shared" si="13"/>
        <v>23.5</v>
      </c>
      <c r="S41" s="45">
        <f t="shared" si="14"/>
        <v>30.749</v>
      </c>
      <c r="T41" s="27">
        <v>3.444</v>
      </c>
      <c r="U41" s="27">
        <v>10.738</v>
      </c>
      <c r="V41" s="1" t="s">
        <v>17</v>
      </c>
      <c r="X41" s="44">
        <v>78.832</v>
      </c>
      <c r="Y41" s="44">
        <v>49.537</v>
      </c>
      <c r="Z41" s="16">
        <f t="shared" si="4"/>
        <v>29.295</v>
      </c>
      <c r="AA41" s="16"/>
      <c r="AB41" s="43">
        <f t="shared" si="5"/>
        <v>10.565666666666667</v>
      </c>
      <c r="AC41" s="15"/>
      <c r="AD41" s="86">
        <f t="shared" si="6"/>
        <v>10.738</v>
      </c>
      <c r="AE41" s="41">
        <f t="shared" si="7"/>
        <v>0</v>
      </c>
      <c r="AF41" s="40">
        <f t="shared" si="8"/>
        <v>3.434</v>
      </c>
      <c r="AG41" s="39">
        <f t="shared" si="9"/>
        <v>0.009999999999999787</v>
      </c>
      <c r="AH41" s="38">
        <f t="shared" si="10"/>
        <v>0.2492349433700342</v>
      </c>
      <c r="AJ41" s="48"/>
      <c r="AK41" s="48"/>
      <c r="AL41" s="48"/>
    </row>
    <row r="42" spans="1:38" ht="12">
      <c r="A42" s="47" t="s">
        <v>250</v>
      </c>
      <c r="B42" s="46" t="s">
        <v>87</v>
      </c>
      <c r="C42" s="29">
        <v>24</v>
      </c>
      <c r="D42" s="27">
        <v>278.607</v>
      </c>
      <c r="E42" s="28">
        <v>87.9</v>
      </c>
      <c r="F42" s="28">
        <v>7.7</v>
      </c>
      <c r="G42" s="27">
        <v>242.574</v>
      </c>
      <c r="H42" s="28">
        <v>56.3</v>
      </c>
      <c r="I42" s="28">
        <v>3.2</v>
      </c>
      <c r="J42" s="31">
        <f t="shared" si="11"/>
        <v>31.60000000000001</v>
      </c>
      <c r="K42" s="45">
        <f t="shared" si="12"/>
        <v>36.033</v>
      </c>
      <c r="L42" s="27">
        <v>87.122</v>
      </c>
      <c r="M42" s="28">
        <v>76.7</v>
      </c>
      <c r="N42" s="28">
        <v>0</v>
      </c>
      <c r="O42" s="27">
        <v>50.269</v>
      </c>
      <c r="P42" s="28">
        <v>55</v>
      </c>
      <c r="Q42" s="28">
        <v>0</v>
      </c>
      <c r="R42" s="31">
        <f t="shared" si="13"/>
        <v>21.700000000000003</v>
      </c>
      <c r="S42" s="45">
        <f t="shared" si="14"/>
        <v>36.853</v>
      </c>
      <c r="T42" s="27">
        <v>3.785</v>
      </c>
      <c r="U42" s="27">
        <v>10.859</v>
      </c>
      <c r="V42" s="1" t="s">
        <v>17</v>
      </c>
      <c r="X42" s="44">
        <v>84.866</v>
      </c>
      <c r="Y42" s="44">
        <v>49.558</v>
      </c>
      <c r="Z42" s="16">
        <f t="shared" si="4"/>
        <v>35.308</v>
      </c>
      <c r="AA42" s="16"/>
      <c r="AB42" s="43">
        <f t="shared" si="5"/>
        <v>10.10725</v>
      </c>
      <c r="AC42" s="15"/>
      <c r="AD42" s="42">
        <f t="shared" si="6"/>
        <v>10.833</v>
      </c>
      <c r="AE42" s="41">
        <f t="shared" si="7"/>
        <v>0.0259999999999998</v>
      </c>
      <c r="AF42" s="40">
        <f t="shared" si="8"/>
        <v>3.784</v>
      </c>
      <c r="AG42" s="39">
        <f t="shared" si="9"/>
        <v>0.001000000000000334</v>
      </c>
      <c r="AH42" s="38">
        <f t="shared" si="10"/>
        <v>0.2988778681969219</v>
      </c>
      <c r="AJ42" s="48"/>
      <c r="AK42" s="48"/>
      <c r="AL42" s="48"/>
    </row>
    <row r="43" spans="1:38" ht="12">
      <c r="A43" s="47" t="s">
        <v>251</v>
      </c>
      <c r="B43" s="46" t="s">
        <v>87</v>
      </c>
      <c r="C43" s="29">
        <v>24</v>
      </c>
      <c r="D43" s="27">
        <v>280.086</v>
      </c>
      <c r="E43" s="28">
        <v>87.3</v>
      </c>
      <c r="F43" s="28">
        <v>7.7</v>
      </c>
      <c r="G43" s="27">
        <v>243.127</v>
      </c>
      <c r="H43" s="28">
        <v>56.3</v>
      </c>
      <c r="I43" s="28">
        <v>3.2</v>
      </c>
      <c r="J43" s="31">
        <f t="shared" si="11"/>
        <v>31</v>
      </c>
      <c r="K43" s="45">
        <f t="shared" si="12"/>
        <v>36.959</v>
      </c>
      <c r="L43" s="27">
        <v>87.735</v>
      </c>
      <c r="M43" s="28">
        <v>76.6</v>
      </c>
      <c r="N43" s="28">
        <v>0</v>
      </c>
      <c r="O43" s="27">
        <v>50.33</v>
      </c>
      <c r="P43" s="28">
        <v>54.8</v>
      </c>
      <c r="Q43" s="28">
        <v>0</v>
      </c>
      <c r="R43" s="31">
        <f t="shared" si="13"/>
        <v>21.799999999999997</v>
      </c>
      <c r="S43" s="45">
        <f t="shared" si="14"/>
        <v>37.405</v>
      </c>
      <c r="T43" s="27">
        <v>3.832</v>
      </c>
      <c r="U43" s="27">
        <v>10.784</v>
      </c>
      <c r="V43" s="1" t="s">
        <v>17</v>
      </c>
      <c r="X43" s="44">
        <v>85.467</v>
      </c>
      <c r="Y43" s="44">
        <v>49.624</v>
      </c>
      <c r="Z43" s="16">
        <f t="shared" si="4"/>
        <v>35.843</v>
      </c>
      <c r="AA43" s="16"/>
      <c r="AB43" s="43">
        <f t="shared" si="5"/>
        <v>10.130291666666666</v>
      </c>
      <c r="AC43" s="15"/>
      <c r="AD43" s="42">
        <f t="shared" si="6"/>
        <v>10.763</v>
      </c>
      <c r="AE43" s="41">
        <f t="shared" si="7"/>
        <v>0.021000000000000796</v>
      </c>
      <c r="AF43" s="40">
        <f t="shared" si="8"/>
        <v>3.827</v>
      </c>
      <c r="AG43" s="39">
        <f t="shared" si="9"/>
        <v>0.004999999999999893</v>
      </c>
      <c r="AH43" s="38">
        <f t="shared" si="10"/>
        <v>0.4590193602520492</v>
      </c>
      <c r="AJ43" s="48"/>
      <c r="AK43" s="48"/>
      <c r="AL43" s="48"/>
    </row>
    <row r="44" spans="1:38" ht="12">
      <c r="A44" s="47" t="s">
        <v>252</v>
      </c>
      <c r="B44" s="46" t="s">
        <v>87</v>
      </c>
      <c r="C44" s="29">
        <v>24</v>
      </c>
      <c r="D44" s="27">
        <v>276.27</v>
      </c>
      <c r="E44" s="28">
        <v>87.5</v>
      </c>
      <c r="F44" s="28">
        <v>7.7</v>
      </c>
      <c r="G44" s="27">
        <v>243.151</v>
      </c>
      <c r="H44" s="28">
        <v>56.3</v>
      </c>
      <c r="I44" s="28">
        <v>3.2</v>
      </c>
      <c r="J44" s="31">
        <f>E44-H44</f>
        <v>31.200000000000003</v>
      </c>
      <c r="K44" s="45">
        <f>ROUND(D44-G44,3)</f>
        <v>33.119</v>
      </c>
      <c r="L44" s="27">
        <v>83.547</v>
      </c>
      <c r="M44" s="28">
        <v>76.9</v>
      </c>
      <c r="N44" s="28">
        <v>0</v>
      </c>
      <c r="O44" s="27">
        <v>50.474</v>
      </c>
      <c r="P44" s="28">
        <v>55</v>
      </c>
      <c r="Q44" s="28">
        <v>0</v>
      </c>
      <c r="R44" s="31">
        <f>M44-P44</f>
        <v>21.900000000000006</v>
      </c>
      <c r="S44" s="45">
        <f>ROUND(L44-O44,3)</f>
        <v>33.073</v>
      </c>
      <c r="T44" s="27">
        <v>3.529</v>
      </c>
      <c r="U44" s="27">
        <v>10.515</v>
      </c>
      <c r="V44" s="1" t="s">
        <v>17</v>
      </c>
      <c r="X44" s="44">
        <v>81.371</v>
      </c>
      <c r="Y44" s="44">
        <v>49.761</v>
      </c>
      <c r="Z44" s="16">
        <f t="shared" si="4"/>
        <v>31.61</v>
      </c>
      <c r="AA44" s="16"/>
      <c r="AB44" s="43">
        <f t="shared" si="5"/>
        <v>10.131291666666668</v>
      </c>
      <c r="AC44" s="15"/>
      <c r="AD44" s="42">
        <f t="shared" si="6"/>
        <v>10.484</v>
      </c>
      <c r="AE44" s="41">
        <f t="shared" si="7"/>
        <v>0.031000000000000583</v>
      </c>
      <c r="AF44" s="40">
        <f t="shared" si="8"/>
        <v>3.521</v>
      </c>
      <c r="AG44" s="39">
        <f t="shared" si="9"/>
        <v>0.008000000000000007</v>
      </c>
      <c r="AH44" s="38">
        <f t="shared" si="10"/>
        <v>0.620602012741054</v>
      </c>
      <c r="AJ44" s="48"/>
      <c r="AK44" s="48"/>
      <c r="AL44" s="48"/>
    </row>
    <row r="45" spans="1:27" ht="12">
      <c r="A45" s="29" t="s">
        <v>16</v>
      </c>
      <c r="B45" s="29"/>
      <c r="C45" s="29"/>
      <c r="D45" s="27">
        <f>ROUND(AVERAGE(D17:D44),3)</f>
        <v>256.525</v>
      </c>
      <c r="E45" s="28">
        <f>ROUND(AVERAGE(E17:E44),1)</f>
        <v>89</v>
      </c>
      <c r="F45" s="33">
        <f>IF(SUM(F17:F44)=0,0,ROUND(AVERAGE(F17:F44),1))</f>
        <v>7.4</v>
      </c>
      <c r="G45" s="27">
        <f>ROUND(AVERAGE(G17:G44),3)</f>
        <v>224.086</v>
      </c>
      <c r="H45" s="28">
        <f>ROUND(AVERAGE(H17:H44),1)</f>
        <v>55.6</v>
      </c>
      <c r="I45" s="33">
        <f>IF(SUM(I17:I44)=0,0,ROUND(AVERAGE(I17:I44),1))</f>
        <v>3.3</v>
      </c>
      <c r="J45" s="31">
        <f>ROUND(AVERAGE(J17:J44),1)</f>
        <v>33.4</v>
      </c>
      <c r="K45" s="27">
        <f>ROUND(AVERAGE(K17:K44),3)</f>
        <v>32.439</v>
      </c>
      <c r="L45" s="27">
        <f>ROUND(AVERAGE(L17:L44),3)</f>
        <v>82.234</v>
      </c>
      <c r="M45" s="28">
        <f>ROUND(AVERAGE(M17:M44),1)</f>
        <v>76.2</v>
      </c>
      <c r="N45" s="32">
        <f>IF(SUM(N17:N44)=0,0,ROUND(AVERAGE(N17:N44),1))</f>
        <v>0</v>
      </c>
      <c r="O45" s="27">
        <f>ROUND(AVERAGE(O17:O44),3)</f>
        <v>49.392</v>
      </c>
      <c r="P45" s="28">
        <f>ROUND(AVERAGE(P17:P44),1)</f>
        <v>53.3</v>
      </c>
      <c r="Q45" s="32">
        <f>IF(SUM(Q17:Q44)=0,0,ROUND(AVERAGE(Q17:Q44),1))</f>
        <v>0</v>
      </c>
      <c r="R45" s="31">
        <f>ROUND(AVERAGE(R17:R44),1)</f>
        <v>22.9</v>
      </c>
      <c r="S45" s="27">
        <f>ROUND(AVERAGE(S17:S44),3)</f>
        <v>32.842</v>
      </c>
      <c r="T45" s="27"/>
      <c r="U45" s="27"/>
      <c r="X45" s="30"/>
      <c r="Y45" s="30"/>
      <c r="Z45" s="30"/>
      <c r="AA45" s="30"/>
    </row>
    <row r="46" spans="1:29" ht="12">
      <c r="A46" s="29" t="s">
        <v>15</v>
      </c>
      <c r="B46" s="29"/>
      <c r="C46" s="29">
        <f>SUM(C17:C44)</f>
        <v>672</v>
      </c>
      <c r="D46" s="27">
        <f>SUM(D17:D44)</f>
        <v>7182.706</v>
      </c>
      <c r="E46" s="28"/>
      <c r="F46" s="28"/>
      <c r="G46" s="27">
        <f>SUM(G17:G44)</f>
        <v>6274.408</v>
      </c>
      <c r="H46" s="28"/>
      <c r="I46" s="28"/>
      <c r="J46" s="28"/>
      <c r="K46" s="27">
        <f>SUM(K17:K44)</f>
        <v>908.2980000000001</v>
      </c>
      <c r="L46" s="27">
        <f>SUM(L17:L44)</f>
        <v>2302.5480000000002</v>
      </c>
      <c r="M46" s="28"/>
      <c r="N46" s="28"/>
      <c r="O46" s="27">
        <f>SUM(O17:O44)</f>
        <v>1382.9669999999999</v>
      </c>
      <c r="P46" s="28"/>
      <c r="Q46" s="28"/>
      <c r="R46" s="28"/>
      <c r="S46" s="87">
        <f>SUM(S17:S44)</f>
        <v>919.581</v>
      </c>
      <c r="T46" s="27">
        <f>SUM(T17:T44)</f>
        <v>98.31199999999998</v>
      </c>
      <c r="U46" s="27">
        <f>SUM(U17:U44)</f>
        <v>290.8729999999999</v>
      </c>
      <c r="X46" s="16">
        <f>SUM(X17:X44)</f>
        <v>2243.5480000000002</v>
      </c>
      <c r="Y46" s="16">
        <f>SUM(Y17:Y44)</f>
        <v>1364.52</v>
      </c>
      <c r="Z46" s="16">
        <f>SUM(Z17:Z44)</f>
        <v>879.0280000000001</v>
      </c>
      <c r="AA46" s="16"/>
      <c r="AC46" s="15"/>
    </row>
    <row r="47" spans="24:30" ht="12">
      <c r="X47" s="16"/>
      <c r="Y47" s="16"/>
      <c r="Z47" s="16"/>
      <c r="AA47" s="16"/>
      <c r="AC47" s="15"/>
      <c r="AD47" s="25">
        <f>31-COUNTIF(A17:A44,"")</f>
        <v>31</v>
      </c>
    </row>
    <row r="48" spans="1:30" ht="12">
      <c r="A48" s="1" t="s">
        <v>14</v>
      </c>
      <c r="D48" s="26">
        <f>ROUND(AVERAGE(D38:D44)*$AD$49,3)</f>
        <v>2493.571</v>
      </c>
      <c r="E48" s="17"/>
      <c r="F48" s="17"/>
      <c r="G48" s="26">
        <f>ROUND(AVERAGE(G38:G44)*$AD$49,3)</f>
        <v>2199.718</v>
      </c>
      <c r="H48" s="17"/>
      <c r="I48" s="17"/>
      <c r="J48" s="17"/>
      <c r="K48" s="26">
        <f>ROUND(AVERAGE(K38:K44)*$AD$49,3)</f>
        <v>293.853</v>
      </c>
      <c r="L48" s="26">
        <f>ROUND(AVERAGE(L38:L44)*$AD$49,3)</f>
        <v>766.972</v>
      </c>
      <c r="M48" s="17"/>
      <c r="N48" s="17"/>
      <c r="O48" s="26">
        <f>ROUND(AVERAGE(O38:O44)*$AD$49,3)</f>
        <v>466.223</v>
      </c>
      <c r="P48" s="17"/>
      <c r="Q48" s="17"/>
      <c r="R48" s="17"/>
      <c r="S48" s="26">
        <f>ROUND(AVERAGE(S38:S44)*$AD$49,3)</f>
        <v>300.749</v>
      </c>
      <c r="T48" s="26">
        <f>ROUND(AVERAGE(T38:T44)*$AD$49,3)</f>
        <v>32.284</v>
      </c>
      <c r="U48" s="26">
        <f>ROUND(AVERAGE(U38:U44)*$AD$49,3)</f>
        <v>95.989</v>
      </c>
      <c r="V48" s="1" t="s">
        <v>12</v>
      </c>
      <c r="X48" s="16">
        <f>ROUND(AVERAGE(X38:X44)*$AD$49,3)</f>
        <v>747.296</v>
      </c>
      <c r="Y48" s="16">
        <f>ROUND(AVERAGE(Y38:Y44)*$AD$49,3)</f>
        <v>459.903</v>
      </c>
      <c r="Z48" s="16">
        <f>ROUND(AVERAGE(Z38:Z44)*$AD$49,3)</f>
        <v>287.393</v>
      </c>
      <c r="AA48" s="16"/>
      <c r="AC48" s="15"/>
      <c r="AD48" s="25">
        <f>COUNT(C17:C44)</f>
        <v>28</v>
      </c>
    </row>
    <row r="49" spans="1:34" ht="12">
      <c r="A49" s="1" t="s">
        <v>13</v>
      </c>
      <c r="D49" s="23">
        <f>-'01-18'!D51</f>
        <v>-2439.702</v>
      </c>
      <c r="E49" s="17"/>
      <c r="F49" s="17"/>
      <c r="G49" s="23">
        <f>-'01-18'!G51</f>
        <v>-2139.693</v>
      </c>
      <c r="H49" s="17"/>
      <c r="I49" s="17"/>
      <c r="J49" s="17"/>
      <c r="K49" s="23">
        <f>-'01-18'!K51</f>
        <v>-300.009</v>
      </c>
      <c r="L49" s="23">
        <f>-'01-18'!L51</f>
        <v>-780.603</v>
      </c>
      <c r="M49" s="24"/>
      <c r="N49" s="24"/>
      <c r="O49" s="23">
        <f>-'01-18'!O51</f>
        <v>-472.158</v>
      </c>
      <c r="P49" s="17"/>
      <c r="Q49" s="17"/>
      <c r="R49" s="17"/>
      <c r="S49" s="23">
        <f>-'01-18'!S51</f>
        <v>-308.445</v>
      </c>
      <c r="T49" s="23">
        <f>-'01-18'!T51</f>
        <v>-33.364</v>
      </c>
      <c r="U49" s="23">
        <f>-'01-18'!U51</f>
        <v>-98.734</v>
      </c>
      <c r="V49" s="1" t="s">
        <v>12</v>
      </c>
      <c r="X49" s="23">
        <f>-'01-18'!X51</f>
        <v>-767.361</v>
      </c>
      <c r="Y49" s="23">
        <f>-'01-18'!Y51</f>
        <v>-468.388</v>
      </c>
      <c r="Z49" s="23">
        <f>-'01-18'!Z51</f>
        <v>-298.972</v>
      </c>
      <c r="AA49" s="16"/>
      <c r="AC49" s="15"/>
      <c r="AD49" s="22">
        <v>9</v>
      </c>
      <c r="AE49" s="19"/>
      <c r="AF49" s="21">
        <f>MONTH(A35)</f>
        <v>2</v>
      </c>
      <c r="AG49" s="20"/>
      <c r="AH49" s="19"/>
    </row>
    <row r="50" spans="1:29" ht="12">
      <c r="A50" s="1" t="s">
        <v>11</v>
      </c>
      <c r="D50" s="17">
        <f>D46+D48+D49</f>
        <v>7236.575</v>
      </c>
      <c r="E50" s="17"/>
      <c r="F50" s="17"/>
      <c r="G50" s="17">
        <f>G46+G48+G49</f>
        <v>6334.433</v>
      </c>
      <c r="H50" s="17"/>
      <c r="I50" s="17"/>
      <c r="J50" s="17"/>
      <c r="K50" s="17">
        <f>K46+K48+K49</f>
        <v>902.142</v>
      </c>
      <c r="L50" s="17">
        <f>L46+L48+L49</f>
        <v>2288.9170000000004</v>
      </c>
      <c r="M50" s="17"/>
      <c r="N50" s="17"/>
      <c r="O50" s="17">
        <f>O46+O48+O49</f>
        <v>1377.0319999999997</v>
      </c>
      <c r="P50" s="17"/>
      <c r="Q50" s="17"/>
      <c r="R50" s="17"/>
      <c r="S50" s="18">
        <f>S46+S48+S49</f>
        <v>911.885</v>
      </c>
      <c r="T50" s="17">
        <f>T46+T48+T49</f>
        <v>97.23199999999997</v>
      </c>
      <c r="U50" s="17">
        <f>U46+U48+U49</f>
        <v>288.1279999999999</v>
      </c>
      <c r="X50" s="16">
        <f>X46+X48+X49</f>
        <v>2223.483</v>
      </c>
      <c r="Y50" s="16">
        <f>Y46+Y48+Y49</f>
        <v>1356.035</v>
      </c>
      <c r="Z50" s="16">
        <f>Z46+Z48+Z49</f>
        <v>867.4490000000001</v>
      </c>
      <c r="AA50" s="16"/>
      <c r="AB50" s="14"/>
      <c r="AC50" s="15"/>
    </row>
    <row r="51" spans="1:28" s="11" customFormat="1" ht="15.75" customHeight="1">
      <c r="A51" s="11" t="s">
        <v>10</v>
      </c>
      <c r="B51" s="11">
        <v>0.5</v>
      </c>
      <c r="C51" s="13" t="s">
        <v>9</v>
      </c>
      <c r="D51" s="13">
        <f>ROUND(S50,0)</f>
        <v>912</v>
      </c>
      <c r="E51" s="11" t="s">
        <v>8</v>
      </c>
      <c r="F51" s="11">
        <f>ROUND(T50-D51*0.98*B51/1000,2)</f>
        <v>96.79</v>
      </c>
      <c r="G51" s="11" t="s">
        <v>7</v>
      </c>
      <c r="H51" s="11">
        <f>ROUND(U50-T50,2)</f>
        <v>190.9</v>
      </c>
      <c r="AB51" s="2"/>
    </row>
    <row r="52" spans="6:20" ht="12">
      <c r="F52" s="9"/>
      <c r="L52" s="10"/>
      <c r="M52" s="10"/>
      <c r="N52" s="10"/>
      <c r="O52" s="10"/>
      <c r="P52" s="10"/>
      <c r="T52" s="10"/>
    </row>
    <row r="53" spans="1:6" ht="12">
      <c r="A53" s="1" t="s">
        <v>6</v>
      </c>
      <c r="F53" s="9"/>
    </row>
    <row r="54" ht="12">
      <c r="A54" s="1" t="s">
        <v>5</v>
      </c>
    </row>
    <row r="55" ht="12">
      <c r="A55" s="1" t="s">
        <v>4</v>
      </c>
    </row>
    <row r="56" ht="5.25" customHeight="1"/>
    <row r="57" ht="6.75" customHeight="1">
      <c r="A57" s="8"/>
    </row>
    <row r="58" spans="1:6" ht="12">
      <c r="A58" s="1" t="s">
        <v>3</v>
      </c>
      <c r="B58" s="1" t="s">
        <v>2</v>
      </c>
      <c r="F58" s="7" t="s">
        <v>1</v>
      </c>
    </row>
    <row r="59" ht="12">
      <c r="A59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tabSelected="1" view="pageBreakPreview" zoomScale="80" zoomScaleSheetLayoutView="80" zoomScalePageLayoutView="0" workbookViewId="0" topLeftCell="F1">
      <selection activeCell="S49" sqref="S49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140625" style="1" customWidth="1"/>
  </cols>
  <sheetData>
    <row r="1" spans="3:13" ht="15.75" customHeight="1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20.02.18</v>
      </c>
      <c r="L1" s="85" t="s">
        <v>90</v>
      </c>
      <c r="M1" s="84">
        <f>K1+DAY(SUM(C17:C47)/24-1)</f>
        <v>43181</v>
      </c>
    </row>
    <row r="2" spans="1:18" ht="12">
      <c r="A2" s="1" t="s">
        <v>89</v>
      </c>
      <c r="B2" s="74" t="s">
        <v>88</v>
      </c>
      <c r="R2" s="1" t="s">
        <v>87</v>
      </c>
    </row>
    <row r="3" spans="1:21" ht="12">
      <c r="A3" s="1" t="s">
        <v>86</v>
      </c>
      <c r="B3" s="74" t="s">
        <v>85</v>
      </c>
      <c r="L3" s="74" t="s">
        <v>84</v>
      </c>
      <c r="U3" s="83" t="s">
        <v>83</v>
      </c>
    </row>
    <row r="4" ht="3.75" customHeight="1"/>
    <row r="5" spans="1:21" ht="15.75" customHeight="1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21" ht="15.75" customHeight="1">
      <c r="A6" s="77" t="s">
        <v>78</v>
      </c>
      <c r="B6" s="13"/>
      <c r="C6" s="11"/>
      <c r="D6" s="76"/>
      <c r="U6" s="78" t="s">
        <v>126</v>
      </c>
    </row>
    <row r="7" ht="6.75" customHeight="1"/>
    <row r="8" spans="1:13" s="2" customFormat="1" ht="1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13" s="2" customFormat="1" ht="12.75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19" s="2" customFormat="1" ht="12.75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8:19" s="2" customFormat="1" ht="12.75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ht="6.75" customHeight="1">
      <c r="AB12" s="69"/>
    </row>
    <row r="13" spans="1:34" s="88" customFormat="1" ht="15" customHeight="1">
      <c r="A13" s="68" t="s">
        <v>222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93">
        <v>13.11</v>
      </c>
      <c r="AC13" s="89"/>
      <c r="AD13" s="89"/>
      <c r="AE13" s="90"/>
      <c r="AF13" s="89"/>
      <c r="AG13" s="89"/>
      <c r="AH13" s="89"/>
    </row>
    <row r="14" ht="7.5" customHeight="1"/>
    <row r="15" spans="1:32" ht="12.75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ht="12.75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ht="12">
      <c r="A17" s="47" t="s">
        <v>253</v>
      </c>
      <c r="B17" s="46" t="s">
        <v>87</v>
      </c>
      <c r="C17" s="29">
        <v>24</v>
      </c>
      <c r="D17" s="27">
        <v>268.297</v>
      </c>
      <c r="E17" s="28">
        <v>88.5</v>
      </c>
      <c r="F17" s="28">
        <v>7.5</v>
      </c>
      <c r="G17" s="27">
        <v>234.068</v>
      </c>
      <c r="H17" s="28">
        <v>55.8</v>
      </c>
      <c r="I17" s="28">
        <v>3.3</v>
      </c>
      <c r="J17" s="31">
        <f aca="true" t="shared" si="0" ref="J17:J30">E17-H17</f>
        <v>32.7</v>
      </c>
      <c r="K17" s="45">
        <f aca="true" t="shared" si="1" ref="K17:K30">ROUND(D17-G17,3)</f>
        <v>34.229</v>
      </c>
      <c r="L17" s="27">
        <v>83.061</v>
      </c>
      <c r="M17" s="28">
        <v>77.6</v>
      </c>
      <c r="N17" s="28" t="s">
        <v>94</v>
      </c>
      <c r="O17" s="27">
        <v>49.031</v>
      </c>
      <c r="P17" s="28">
        <v>54.6</v>
      </c>
      <c r="Q17" s="28" t="s">
        <v>94</v>
      </c>
      <c r="R17" s="31">
        <f aca="true" t="shared" si="2" ref="R17:R25">M17-P17</f>
        <v>22.999999999999993</v>
      </c>
      <c r="S17" s="45">
        <f aca="true" t="shared" si="3" ref="S17:S25">ROUND(L17-O17,3)</f>
        <v>34.03</v>
      </c>
      <c r="T17" s="27">
        <v>3.64</v>
      </c>
      <c r="U17" s="27">
        <v>10.719</v>
      </c>
      <c r="V17" s="1" t="s">
        <v>17</v>
      </c>
      <c r="X17" s="44">
        <v>80.863</v>
      </c>
      <c r="Y17" s="44">
        <v>48.347</v>
      </c>
      <c r="Z17" s="16">
        <f aca="true" t="shared" si="4" ref="Z17:Z47">ROUND(X17-Y17,3)</f>
        <v>32.516</v>
      </c>
      <c r="AA17" s="16"/>
      <c r="AB17" s="43">
        <f aca="true" t="shared" si="5" ref="AB17:AB47">G17/24</f>
        <v>9.752833333333333</v>
      </c>
      <c r="AC17" s="15"/>
      <c r="AD17" s="42">
        <f aca="true" t="shared" si="6" ref="AD17:AD47">ROUND((D17*E17-G17*H17)/1000,3)</f>
        <v>10.683</v>
      </c>
      <c r="AE17" s="41">
        <f aca="true" t="shared" si="7" ref="AE17:AE47">U17-AD17</f>
        <v>0.03599999999999959</v>
      </c>
      <c r="AF17" s="40">
        <f aca="true" t="shared" si="8" ref="AF17:AF47">ROUND((M17*X17-P17*Y17)/1000,3)</f>
        <v>3.635</v>
      </c>
      <c r="AG17" s="39">
        <f aca="true" t="shared" si="9" ref="AG17:AG47">T17-AF17</f>
        <v>0.0050000000000003375</v>
      </c>
      <c r="AH17" s="38">
        <f aca="true" t="shared" si="10" ref="AH17:AH47">(K17-Z17)/G17*100</f>
        <v>0.7318386110019315</v>
      </c>
    </row>
    <row r="18" spans="1:34" ht="12">
      <c r="A18" s="47" t="s">
        <v>254</v>
      </c>
      <c r="B18" s="46" t="s">
        <v>87</v>
      </c>
      <c r="C18" s="29">
        <v>24</v>
      </c>
      <c r="D18" s="27">
        <v>265.763</v>
      </c>
      <c r="E18" s="28">
        <v>91.4</v>
      </c>
      <c r="F18" s="28">
        <v>7.4</v>
      </c>
      <c r="G18" s="27">
        <v>230.981</v>
      </c>
      <c r="H18" s="28">
        <v>56.8</v>
      </c>
      <c r="I18" s="28">
        <v>3.3</v>
      </c>
      <c r="J18" s="31">
        <f t="shared" si="0"/>
        <v>34.60000000000001</v>
      </c>
      <c r="K18" s="45">
        <f t="shared" si="1"/>
        <v>34.782</v>
      </c>
      <c r="L18" s="27">
        <v>82.756</v>
      </c>
      <c r="M18" s="28">
        <v>78.3</v>
      </c>
      <c r="N18" s="28" t="s">
        <v>94</v>
      </c>
      <c r="O18" s="27">
        <v>48.483</v>
      </c>
      <c r="P18" s="28">
        <v>54.2</v>
      </c>
      <c r="Q18" s="28" t="s">
        <v>94</v>
      </c>
      <c r="R18" s="31">
        <f t="shared" si="2"/>
        <v>24.099999999999994</v>
      </c>
      <c r="S18" s="45">
        <f t="shared" si="3"/>
        <v>34.273</v>
      </c>
      <c r="T18" s="27">
        <v>3.718</v>
      </c>
      <c r="U18" s="27">
        <v>11.2</v>
      </c>
      <c r="V18" s="1" t="s">
        <v>17</v>
      </c>
      <c r="X18" s="44">
        <v>80.531</v>
      </c>
      <c r="Y18" s="44">
        <v>47.816</v>
      </c>
      <c r="Z18" s="16">
        <f t="shared" si="4"/>
        <v>32.715</v>
      </c>
      <c r="AA18" s="16"/>
      <c r="AB18" s="43">
        <f t="shared" si="5"/>
        <v>9.624208333333334</v>
      </c>
      <c r="AC18" s="15"/>
      <c r="AD18" s="42">
        <f t="shared" si="6"/>
        <v>11.171</v>
      </c>
      <c r="AE18" s="41">
        <f t="shared" si="7"/>
        <v>0.028999999999999915</v>
      </c>
      <c r="AF18" s="40">
        <f t="shared" si="8"/>
        <v>3.714</v>
      </c>
      <c r="AG18" s="39">
        <f t="shared" si="9"/>
        <v>0.0040000000000000036</v>
      </c>
      <c r="AH18" s="38">
        <f t="shared" si="10"/>
        <v>0.8948787995549388</v>
      </c>
    </row>
    <row r="19" spans="1:34" ht="12">
      <c r="A19" s="47" t="s">
        <v>255</v>
      </c>
      <c r="B19" s="46" t="s">
        <v>87</v>
      </c>
      <c r="C19" s="29">
        <v>24</v>
      </c>
      <c r="D19" s="27">
        <v>221.957</v>
      </c>
      <c r="E19" s="28">
        <v>91.7</v>
      </c>
      <c r="F19" s="28">
        <v>6.3</v>
      </c>
      <c r="G19" s="27">
        <v>188.972</v>
      </c>
      <c r="H19" s="28">
        <v>53</v>
      </c>
      <c r="I19" s="28">
        <v>3.4</v>
      </c>
      <c r="J19" s="31">
        <f t="shared" si="0"/>
        <v>38.7</v>
      </c>
      <c r="K19" s="45">
        <f t="shared" si="1"/>
        <v>32.985</v>
      </c>
      <c r="L19" s="27">
        <v>74.628</v>
      </c>
      <c r="M19" s="28">
        <v>79.4</v>
      </c>
      <c r="N19" s="28" t="s">
        <v>94</v>
      </c>
      <c r="O19" s="27">
        <v>41.734</v>
      </c>
      <c r="P19" s="28">
        <v>52.9</v>
      </c>
      <c r="Q19" s="28" t="s">
        <v>94</v>
      </c>
      <c r="R19" s="31">
        <f t="shared" si="2"/>
        <v>26.500000000000007</v>
      </c>
      <c r="S19" s="45">
        <f t="shared" si="3"/>
        <v>32.894</v>
      </c>
      <c r="T19" s="27">
        <v>3.59</v>
      </c>
      <c r="U19" s="27">
        <v>10.348</v>
      </c>
      <c r="V19" s="1" t="s">
        <v>17</v>
      </c>
      <c r="X19" s="44">
        <v>72.568</v>
      </c>
      <c r="Y19" s="44">
        <v>41.186</v>
      </c>
      <c r="Z19" s="16">
        <f t="shared" si="4"/>
        <v>31.382</v>
      </c>
      <c r="AA19" s="16"/>
      <c r="AB19" s="43">
        <f t="shared" si="5"/>
        <v>7.873833333333334</v>
      </c>
      <c r="AC19" s="15"/>
      <c r="AD19" s="42">
        <f t="shared" si="6"/>
        <v>10.338</v>
      </c>
      <c r="AE19" s="41">
        <f t="shared" si="7"/>
        <v>0.010000000000001563</v>
      </c>
      <c r="AF19" s="40">
        <f t="shared" si="8"/>
        <v>3.583</v>
      </c>
      <c r="AG19" s="39">
        <f t="shared" si="9"/>
        <v>0.006999999999999673</v>
      </c>
      <c r="AH19" s="38">
        <f t="shared" si="10"/>
        <v>0.8482738183434572</v>
      </c>
    </row>
    <row r="20" spans="1:34" ht="12">
      <c r="A20" s="47" t="s">
        <v>256</v>
      </c>
      <c r="B20" s="46" t="s">
        <v>87</v>
      </c>
      <c r="C20" s="29">
        <v>24</v>
      </c>
      <c r="D20" s="27">
        <v>217.196</v>
      </c>
      <c r="E20" s="28">
        <v>92.3</v>
      </c>
      <c r="F20" s="28">
        <v>6.2</v>
      </c>
      <c r="G20" s="27">
        <v>181.681</v>
      </c>
      <c r="H20" s="28">
        <v>52.3</v>
      </c>
      <c r="I20" s="28">
        <v>3.5</v>
      </c>
      <c r="J20" s="31">
        <f t="shared" si="0"/>
        <v>40</v>
      </c>
      <c r="K20" s="45">
        <f t="shared" si="1"/>
        <v>35.515</v>
      </c>
      <c r="L20" s="27">
        <v>75.542</v>
      </c>
      <c r="M20" s="28">
        <v>79.2</v>
      </c>
      <c r="N20" s="28" t="s">
        <v>94</v>
      </c>
      <c r="O20" s="27">
        <v>40.555</v>
      </c>
      <c r="P20" s="28">
        <v>52.9</v>
      </c>
      <c r="Q20" s="28" t="s">
        <v>94</v>
      </c>
      <c r="R20" s="31">
        <f t="shared" si="2"/>
        <v>26.300000000000004</v>
      </c>
      <c r="S20" s="45">
        <f t="shared" si="3"/>
        <v>34.987</v>
      </c>
      <c r="T20" s="27">
        <v>3.708</v>
      </c>
      <c r="U20" s="27">
        <v>10.573</v>
      </c>
      <c r="V20" s="1" t="s">
        <v>17</v>
      </c>
      <c r="X20" s="44">
        <v>73.468</v>
      </c>
      <c r="Y20" s="44">
        <v>40.022</v>
      </c>
      <c r="Z20" s="16">
        <f t="shared" si="4"/>
        <v>33.446</v>
      </c>
      <c r="AA20" s="16"/>
      <c r="AB20" s="43">
        <f t="shared" si="5"/>
        <v>7.5700416666666674</v>
      </c>
      <c r="AC20" s="15"/>
      <c r="AD20" s="42">
        <f t="shared" si="6"/>
        <v>10.545</v>
      </c>
      <c r="AE20" s="41">
        <f t="shared" si="7"/>
        <v>0.02800000000000047</v>
      </c>
      <c r="AF20" s="40">
        <f t="shared" si="8"/>
        <v>3.702</v>
      </c>
      <c r="AG20" s="39">
        <f t="shared" si="9"/>
        <v>0.006000000000000227</v>
      </c>
      <c r="AH20" s="38">
        <f t="shared" si="10"/>
        <v>1.1388092315652174</v>
      </c>
    </row>
    <row r="21" spans="1:34" ht="12.75">
      <c r="A21" s="47" t="s">
        <v>257</v>
      </c>
      <c r="B21" s="46" t="s">
        <v>87</v>
      </c>
      <c r="C21" s="29">
        <v>24</v>
      </c>
      <c r="D21" s="27">
        <v>257.573</v>
      </c>
      <c r="E21" s="28">
        <v>92.5</v>
      </c>
      <c r="F21" s="28">
        <v>7.3</v>
      </c>
      <c r="G21" s="27">
        <v>222.436</v>
      </c>
      <c r="H21" s="28">
        <v>56.3</v>
      </c>
      <c r="I21" s="28">
        <v>3.5</v>
      </c>
      <c r="J21" s="31">
        <f t="shared" si="0"/>
        <v>36.2</v>
      </c>
      <c r="K21" s="45">
        <f t="shared" si="1"/>
        <v>35.137</v>
      </c>
      <c r="L21" s="27">
        <v>81.997</v>
      </c>
      <c r="M21" s="28">
        <v>79.1</v>
      </c>
      <c r="N21" s="28" t="s">
        <v>94</v>
      </c>
      <c r="O21" s="27">
        <v>46.801</v>
      </c>
      <c r="P21" s="28">
        <v>54.1</v>
      </c>
      <c r="Q21" s="28" t="s">
        <v>94</v>
      </c>
      <c r="R21" s="31">
        <f t="shared" si="2"/>
        <v>24.999999999999993</v>
      </c>
      <c r="S21" s="45">
        <f t="shared" si="3"/>
        <v>35.196</v>
      </c>
      <c r="T21" s="27">
        <v>3.82</v>
      </c>
      <c r="U21" s="27">
        <v>11.302</v>
      </c>
      <c r="V21" s="1" t="s">
        <v>17</v>
      </c>
      <c r="X21" s="44">
        <v>79.751</v>
      </c>
      <c r="Y21" s="44">
        <v>46.161</v>
      </c>
      <c r="Z21" s="16">
        <f t="shared" si="4"/>
        <v>33.59</v>
      </c>
      <c r="AA21" s="16"/>
      <c r="AB21" s="43">
        <f t="shared" si="5"/>
        <v>9.268166666666668</v>
      </c>
      <c r="AC21" s="15"/>
      <c r="AD21" s="86">
        <f t="shared" si="6"/>
        <v>11.302</v>
      </c>
      <c r="AE21" s="41">
        <f t="shared" si="7"/>
        <v>0</v>
      </c>
      <c r="AF21" s="40">
        <f t="shared" si="8"/>
        <v>3.811</v>
      </c>
      <c r="AG21" s="39">
        <f t="shared" si="9"/>
        <v>0.008999999999999897</v>
      </c>
      <c r="AH21" s="38">
        <f t="shared" si="10"/>
        <v>0.6954809473286684</v>
      </c>
    </row>
    <row r="22" spans="1:34" ht="12">
      <c r="A22" s="47" t="s">
        <v>258</v>
      </c>
      <c r="B22" s="46" t="s">
        <v>87</v>
      </c>
      <c r="C22" s="29">
        <v>24</v>
      </c>
      <c r="D22" s="27">
        <v>262.443</v>
      </c>
      <c r="E22" s="28">
        <v>92</v>
      </c>
      <c r="F22" s="28">
        <v>7.2</v>
      </c>
      <c r="G22" s="27">
        <v>221.598</v>
      </c>
      <c r="H22" s="28">
        <v>56.4</v>
      </c>
      <c r="I22" s="28">
        <v>3.5</v>
      </c>
      <c r="J22" s="31">
        <f t="shared" si="0"/>
        <v>35.6</v>
      </c>
      <c r="K22" s="45">
        <f t="shared" si="1"/>
        <v>40.845</v>
      </c>
      <c r="L22" s="27">
        <v>88.001</v>
      </c>
      <c r="M22" s="28">
        <v>78.4</v>
      </c>
      <c r="N22" s="28" t="s">
        <v>94</v>
      </c>
      <c r="O22" s="27">
        <v>46.587</v>
      </c>
      <c r="P22" s="28">
        <v>54</v>
      </c>
      <c r="Q22" s="28" t="s">
        <v>94</v>
      </c>
      <c r="R22" s="31">
        <f t="shared" si="2"/>
        <v>24.400000000000006</v>
      </c>
      <c r="S22" s="45">
        <f t="shared" si="3"/>
        <v>41.414</v>
      </c>
      <c r="T22" s="27">
        <v>4.238</v>
      </c>
      <c r="U22" s="27">
        <v>11.669</v>
      </c>
      <c r="V22" s="1" t="s">
        <v>17</v>
      </c>
      <c r="X22" s="44">
        <v>85.628</v>
      </c>
      <c r="Y22" s="44">
        <v>45.951</v>
      </c>
      <c r="Z22" s="16">
        <f t="shared" si="4"/>
        <v>39.677</v>
      </c>
      <c r="AA22" s="16"/>
      <c r="AB22" s="43">
        <f t="shared" si="5"/>
        <v>9.23325</v>
      </c>
      <c r="AC22" s="15"/>
      <c r="AD22" s="42">
        <f t="shared" si="6"/>
        <v>11.647</v>
      </c>
      <c r="AE22" s="41">
        <f t="shared" si="7"/>
        <v>0.02200000000000024</v>
      </c>
      <c r="AF22" s="40">
        <f t="shared" si="8"/>
        <v>4.232</v>
      </c>
      <c r="AG22" s="39">
        <f t="shared" si="9"/>
        <v>0.006000000000000227</v>
      </c>
      <c r="AH22" s="38">
        <f t="shared" si="10"/>
        <v>0.5270805693192173</v>
      </c>
    </row>
    <row r="23" spans="1:34" ht="12">
      <c r="A23" s="47" t="s">
        <v>259</v>
      </c>
      <c r="B23" s="46" t="s">
        <v>87</v>
      </c>
      <c r="C23" s="29">
        <v>24</v>
      </c>
      <c r="D23" s="27">
        <v>258.439</v>
      </c>
      <c r="E23" s="28">
        <v>92.8</v>
      </c>
      <c r="F23" s="28">
        <v>7.3</v>
      </c>
      <c r="G23" s="27">
        <v>224.72</v>
      </c>
      <c r="H23" s="28">
        <v>56.7</v>
      </c>
      <c r="I23" s="28">
        <v>3.5</v>
      </c>
      <c r="J23" s="31">
        <f t="shared" si="0"/>
        <v>36.099999999999994</v>
      </c>
      <c r="K23" s="45">
        <f t="shared" si="1"/>
        <v>33.719</v>
      </c>
      <c r="L23" s="27">
        <v>81.575</v>
      </c>
      <c r="M23" s="28">
        <v>78.8</v>
      </c>
      <c r="N23" s="28" t="s">
        <v>94</v>
      </c>
      <c r="O23" s="27">
        <v>47.077</v>
      </c>
      <c r="P23" s="28">
        <v>53.7</v>
      </c>
      <c r="Q23" s="28" t="s">
        <v>94</v>
      </c>
      <c r="R23" s="31">
        <f t="shared" si="2"/>
        <v>25.099999999999994</v>
      </c>
      <c r="S23" s="45">
        <f t="shared" si="3"/>
        <v>34.498</v>
      </c>
      <c r="T23" s="27">
        <v>3.768</v>
      </c>
      <c r="U23" s="27">
        <v>11.264</v>
      </c>
      <c r="V23" s="1" t="s">
        <v>17</v>
      </c>
      <c r="X23" s="44">
        <v>79.353</v>
      </c>
      <c r="Y23" s="44">
        <v>46.441</v>
      </c>
      <c r="Z23" s="16">
        <f t="shared" si="4"/>
        <v>32.912</v>
      </c>
      <c r="AA23" s="16"/>
      <c r="AB23" s="43">
        <f t="shared" si="5"/>
        <v>9.363333333333333</v>
      </c>
      <c r="AC23" s="15"/>
      <c r="AD23" s="42">
        <f t="shared" si="6"/>
        <v>11.242</v>
      </c>
      <c r="AE23" s="41">
        <f t="shared" si="7"/>
        <v>0.021999999999998465</v>
      </c>
      <c r="AF23" s="40">
        <f t="shared" si="8"/>
        <v>3.759</v>
      </c>
      <c r="AG23" s="39">
        <f t="shared" si="9"/>
        <v>0.008999999999999897</v>
      </c>
      <c r="AH23" s="38">
        <f t="shared" si="10"/>
        <v>0.3591135635457468</v>
      </c>
    </row>
    <row r="24" spans="1:34" ht="12">
      <c r="A24" s="47" t="s">
        <v>260</v>
      </c>
      <c r="B24" s="46" t="s">
        <v>87</v>
      </c>
      <c r="C24" s="29">
        <v>24</v>
      </c>
      <c r="D24" s="27">
        <v>264.011</v>
      </c>
      <c r="E24" s="28">
        <v>92.3</v>
      </c>
      <c r="F24" s="28">
        <v>7.2</v>
      </c>
      <c r="G24" s="27">
        <v>227.847</v>
      </c>
      <c r="H24" s="28">
        <v>56.1</v>
      </c>
      <c r="I24" s="28">
        <v>3.6</v>
      </c>
      <c r="J24" s="31">
        <f t="shared" si="0"/>
        <v>36.199999999999996</v>
      </c>
      <c r="K24" s="45">
        <f t="shared" si="1"/>
        <v>36.164</v>
      </c>
      <c r="L24" s="27">
        <v>85.851</v>
      </c>
      <c r="M24" s="28">
        <v>74.5</v>
      </c>
      <c r="N24" s="28" t="s">
        <v>94</v>
      </c>
      <c r="O24" s="27">
        <v>48.987</v>
      </c>
      <c r="P24" s="28">
        <v>52.4</v>
      </c>
      <c r="Q24" s="28" t="s">
        <v>94</v>
      </c>
      <c r="R24" s="31">
        <f t="shared" si="2"/>
        <v>22.1</v>
      </c>
      <c r="S24" s="45">
        <f t="shared" si="3"/>
        <v>36.864</v>
      </c>
      <c r="T24" s="27">
        <v>3.71</v>
      </c>
      <c r="U24" s="27">
        <v>11.618</v>
      </c>
      <c r="V24" s="1" t="s">
        <v>17</v>
      </c>
      <c r="X24" s="44">
        <v>83.731</v>
      </c>
      <c r="Y24" s="44">
        <v>48.355</v>
      </c>
      <c r="Z24" s="16">
        <f t="shared" si="4"/>
        <v>35.376</v>
      </c>
      <c r="AA24" s="16"/>
      <c r="AB24" s="43">
        <f t="shared" si="5"/>
        <v>9.493625</v>
      </c>
      <c r="AC24" s="15"/>
      <c r="AD24" s="42">
        <f t="shared" si="6"/>
        <v>11.586</v>
      </c>
      <c r="AE24" s="41">
        <f t="shared" si="7"/>
        <v>0.03200000000000003</v>
      </c>
      <c r="AF24" s="40">
        <f t="shared" si="8"/>
        <v>3.704</v>
      </c>
      <c r="AG24" s="39">
        <f t="shared" si="9"/>
        <v>0.005999999999999783</v>
      </c>
      <c r="AH24" s="38">
        <f t="shared" si="10"/>
        <v>0.34584611603400695</v>
      </c>
    </row>
    <row r="25" spans="1:34" ht="12">
      <c r="A25" s="47" t="s">
        <v>261</v>
      </c>
      <c r="B25" s="46" t="s">
        <v>87</v>
      </c>
      <c r="C25" s="29">
        <v>24</v>
      </c>
      <c r="D25" s="27">
        <v>288.675</v>
      </c>
      <c r="E25" s="28">
        <v>92.3</v>
      </c>
      <c r="F25" s="28">
        <v>7.1</v>
      </c>
      <c r="G25" s="27">
        <v>249.399</v>
      </c>
      <c r="H25" s="28">
        <v>57.3</v>
      </c>
      <c r="I25" s="28">
        <v>3.8</v>
      </c>
      <c r="J25" s="31">
        <f t="shared" si="0"/>
        <v>35</v>
      </c>
      <c r="K25" s="45">
        <f t="shared" si="1"/>
        <v>39.276</v>
      </c>
      <c r="L25" s="27">
        <v>90.994</v>
      </c>
      <c r="M25" s="28">
        <v>71.4</v>
      </c>
      <c r="N25" s="28" t="s">
        <v>94</v>
      </c>
      <c r="O25" s="27">
        <v>51.094</v>
      </c>
      <c r="P25" s="28">
        <v>50.7</v>
      </c>
      <c r="Q25" s="28" t="s">
        <v>94</v>
      </c>
      <c r="R25" s="31">
        <f t="shared" si="2"/>
        <v>20.700000000000003</v>
      </c>
      <c r="S25" s="45">
        <f t="shared" si="3"/>
        <v>39.9</v>
      </c>
      <c r="T25" s="27">
        <v>3.789</v>
      </c>
      <c r="U25" s="27">
        <v>12.386</v>
      </c>
      <c r="V25" s="1" t="s">
        <v>17</v>
      </c>
      <c r="X25" s="44">
        <v>88.923</v>
      </c>
      <c r="Y25" s="44">
        <v>50.475</v>
      </c>
      <c r="Z25" s="16">
        <f t="shared" si="4"/>
        <v>38.448</v>
      </c>
      <c r="AA25" s="16"/>
      <c r="AB25" s="43">
        <f t="shared" si="5"/>
        <v>10.391625</v>
      </c>
      <c r="AC25" s="15"/>
      <c r="AD25" s="42">
        <f t="shared" si="6"/>
        <v>12.354</v>
      </c>
      <c r="AE25" s="41">
        <f t="shared" si="7"/>
        <v>0.03200000000000003</v>
      </c>
      <c r="AF25" s="40">
        <f t="shared" si="8"/>
        <v>3.79</v>
      </c>
      <c r="AG25" s="39">
        <f t="shared" si="9"/>
        <v>-0.0009999999999998899</v>
      </c>
      <c r="AH25" s="38">
        <f t="shared" si="10"/>
        <v>0.3319981234888684</v>
      </c>
    </row>
    <row r="26" spans="1:34" ht="12">
      <c r="A26" s="47" t="s">
        <v>262</v>
      </c>
      <c r="B26" s="46" t="s">
        <v>87</v>
      </c>
      <c r="C26" s="29">
        <v>24</v>
      </c>
      <c r="D26" s="27">
        <v>280.604</v>
      </c>
      <c r="E26" s="28">
        <v>92.2</v>
      </c>
      <c r="F26" s="28">
        <v>6.5</v>
      </c>
      <c r="G26" s="27">
        <v>247.897</v>
      </c>
      <c r="H26" s="28">
        <v>57</v>
      </c>
      <c r="I26" s="28">
        <v>3.6</v>
      </c>
      <c r="J26" s="31">
        <f t="shared" si="0"/>
        <v>35.2</v>
      </c>
      <c r="K26" s="45">
        <f t="shared" si="1"/>
        <v>32.707</v>
      </c>
      <c r="L26" s="27">
        <v>80.197</v>
      </c>
      <c r="M26" s="28">
        <v>75</v>
      </c>
      <c r="N26" s="28" t="s">
        <v>94</v>
      </c>
      <c r="O26" s="27">
        <v>46.892</v>
      </c>
      <c r="P26" s="28">
        <v>51.1</v>
      </c>
      <c r="Q26" s="28" t="s">
        <v>94</v>
      </c>
      <c r="R26" s="31">
        <f aca="true" t="shared" si="11" ref="R26:R36">M26-P26</f>
        <v>23.9</v>
      </c>
      <c r="S26" s="45">
        <f aca="true" t="shared" si="12" ref="S26:S36">ROUND(L26-O26,3)</f>
        <v>33.305</v>
      </c>
      <c r="T26" s="27">
        <v>3.506</v>
      </c>
      <c r="U26" s="27">
        <v>11.751</v>
      </c>
      <c r="V26" s="1" t="s">
        <v>17</v>
      </c>
      <c r="X26" s="44">
        <v>78.199</v>
      </c>
      <c r="Y26" s="44">
        <v>46.316</v>
      </c>
      <c r="Z26" s="16">
        <f t="shared" si="4"/>
        <v>31.883</v>
      </c>
      <c r="AA26" s="16"/>
      <c r="AB26" s="43">
        <f t="shared" si="5"/>
        <v>10.329041666666667</v>
      </c>
      <c r="AC26" s="15"/>
      <c r="AD26" s="42">
        <f t="shared" si="6"/>
        <v>11.742</v>
      </c>
      <c r="AE26" s="41">
        <f t="shared" si="7"/>
        <v>0.008999999999998565</v>
      </c>
      <c r="AF26" s="40">
        <f t="shared" si="8"/>
        <v>3.498</v>
      </c>
      <c r="AG26" s="39">
        <f t="shared" si="9"/>
        <v>0.007999999999999563</v>
      </c>
      <c r="AH26" s="38">
        <f t="shared" si="10"/>
        <v>0.33239611612887676</v>
      </c>
    </row>
    <row r="27" spans="1:34" ht="12">
      <c r="A27" s="47" t="s">
        <v>263</v>
      </c>
      <c r="B27" s="46" t="s">
        <v>87</v>
      </c>
      <c r="C27" s="29">
        <v>24</v>
      </c>
      <c r="D27" s="27">
        <v>215.35</v>
      </c>
      <c r="E27" s="28">
        <v>92.7</v>
      </c>
      <c r="F27" s="28">
        <v>5.6</v>
      </c>
      <c r="G27" s="27">
        <v>180.001</v>
      </c>
      <c r="H27" s="28">
        <v>51.2</v>
      </c>
      <c r="I27" s="28">
        <v>4.2</v>
      </c>
      <c r="J27" s="31">
        <f t="shared" si="0"/>
        <v>41.5</v>
      </c>
      <c r="K27" s="45">
        <f t="shared" si="1"/>
        <v>35.349</v>
      </c>
      <c r="L27" s="27">
        <v>73.105</v>
      </c>
      <c r="M27" s="28">
        <v>76.8</v>
      </c>
      <c r="N27" s="28" t="s">
        <v>94</v>
      </c>
      <c r="O27" s="27">
        <v>38.147</v>
      </c>
      <c r="P27" s="28">
        <v>49.8</v>
      </c>
      <c r="Q27" s="28" t="s">
        <v>94</v>
      </c>
      <c r="R27" s="31">
        <f t="shared" si="11"/>
        <v>27</v>
      </c>
      <c r="S27" s="45">
        <f t="shared" si="12"/>
        <v>34.958</v>
      </c>
      <c r="T27" s="27">
        <v>3.597</v>
      </c>
      <c r="U27" s="27">
        <v>10.767</v>
      </c>
      <c r="V27" s="1" t="s">
        <v>17</v>
      </c>
      <c r="X27" s="44">
        <v>71.204</v>
      </c>
      <c r="Y27" s="44">
        <v>37.7</v>
      </c>
      <c r="Z27" s="16">
        <f t="shared" si="4"/>
        <v>33.504</v>
      </c>
      <c r="AA27" s="16"/>
      <c r="AB27" s="43">
        <f t="shared" si="5"/>
        <v>7.500041666666667</v>
      </c>
      <c r="AC27" s="15"/>
      <c r="AD27" s="42">
        <f t="shared" si="6"/>
        <v>10.747</v>
      </c>
      <c r="AE27" s="41">
        <f t="shared" si="7"/>
        <v>0.019999999999999574</v>
      </c>
      <c r="AF27" s="40">
        <f t="shared" si="8"/>
        <v>3.591</v>
      </c>
      <c r="AG27" s="39">
        <f t="shared" si="9"/>
        <v>0.005999999999999783</v>
      </c>
      <c r="AH27" s="38">
        <f t="shared" si="10"/>
        <v>1.0249943055871906</v>
      </c>
    </row>
    <row r="28" spans="1:34" ht="12">
      <c r="A28" s="47" t="s">
        <v>264</v>
      </c>
      <c r="B28" s="46" t="s">
        <v>87</v>
      </c>
      <c r="C28" s="29">
        <v>24</v>
      </c>
      <c r="D28" s="27">
        <v>249.33</v>
      </c>
      <c r="E28" s="28">
        <v>92.3</v>
      </c>
      <c r="F28" s="28">
        <v>6.4</v>
      </c>
      <c r="G28" s="27">
        <v>210.722</v>
      </c>
      <c r="H28" s="28">
        <v>55</v>
      </c>
      <c r="I28" s="28">
        <v>3.8</v>
      </c>
      <c r="J28" s="31">
        <f t="shared" si="0"/>
        <v>37.3</v>
      </c>
      <c r="K28" s="45">
        <f t="shared" si="1"/>
        <v>38.608</v>
      </c>
      <c r="L28" s="27">
        <v>80.173</v>
      </c>
      <c r="M28" s="28">
        <v>74.5</v>
      </c>
      <c r="N28" s="28" t="s">
        <v>94</v>
      </c>
      <c r="O28" s="27">
        <v>41.815</v>
      </c>
      <c r="P28" s="28">
        <v>50.9</v>
      </c>
      <c r="Q28" s="28" t="s">
        <v>94</v>
      </c>
      <c r="R28" s="31">
        <f t="shared" si="11"/>
        <v>23.6</v>
      </c>
      <c r="S28" s="45">
        <f t="shared" si="12"/>
        <v>38.358</v>
      </c>
      <c r="T28" s="27">
        <v>3.732</v>
      </c>
      <c r="U28" s="27">
        <v>11.457</v>
      </c>
      <c r="V28" s="1" t="s">
        <v>17</v>
      </c>
      <c r="X28" s="44">
        <v>78.198</v>
      </c>
      <c r="Y28" s="44">
        <v>41.304</v>
      </c>
      <c r="Z28" s="16">
        <f t="shared" si="4"/>
        <v>36.894</v>
      </c>
      <c r="AA28" s="16"/>
      <c r="AB28" s="43">
        <f t="shared" si="5"/>
        <v>8.780083333333334</v>
      </c>
      <c r="AC28" s="15"/>
      <c r="AD28" s="42">
        <f t="shared" si="6"/>
        <v>11.423</v>
      </c>
      <c r="AE28" s="41">
        <f t="shared" si="7"/>
        <v>0.034000000000000696</v>
      </c>
      <c r="AF28" s="40">
        <f t="shared" si="8"/>
        <v>3.723</v>
      </c>
      <c r="AG28" s="39">
        <f t="shared" si="9"/>
        <v>0.009000000000000341</v>
      </c>
      <c r="AH28" s="38">
        <f t="shared" si="10"/>
        <v>0.8133939503231739</v>
      </c>
    </row>
    <row r="29" spans="1:34" ht="12">
      <c r="A29" s="47" t="s">
        <v>265</v>
      </c>
      <c r="B29" s="46" t="s">
        <v>87</v>
      </c>
      <c r="C29" s="29">
        <v>24</v>
      </c>
      <c r="D29" s="27">
        <v>307.484</v>
      </c>
      <c r="E29" s="28">
        <v>92</v>
      </c>
      <c r="F29" s="28">
        <v>6.8</v>
      </c>
      <c r="G29" s="27">
        <v>265.233</v>
      </c>
      <c r="H29" s="28">
        <v>59.7</v>
      </c>
      <c r="I29" s="28">
        <v>3.5</v>
      </c>
      <c r="J29" s="31">
        <f t="shared" si="0"/>
        <v>32.3</v>
      </c>
      <c r="K29" s="45">
        <f t="shared" si="1"/>
        <v>42.251</v>
      </c>
      <c r="L29" s="27">
        <v>91.01</v>
      </c>
      <c r="M29" s="28">
        <v>72.3</v>
      </c>
      <c r="N29" s="28">
        <v>0</v>
      </c>
      <c r="O29" s="27">
        <v>48.645</v>
      </c>
      <c r="P29" s="28">
        <v>52.2</v>
      </c>
      <c r="Q29" s="28">
        <v>0</v>
      </c>
      <c r="R29" s="31">
        <f t="shared" si="11"/>
        <v>20.099999999999994</v>
      </c>
      <c r="S29" s="45">
        <f t="shared" si="12"/>
        <v>42.365</v>
      </c>
      <c r="T29" s="27">
        <v>3.93</v>
      </c>
      <c r="U29" s="27">
        <v>12.486</v>
      </c>
      <c r="V29" s="1" t="s">
        <v>17</v>
      </c>
      <c r="X29" s="44">
        <v>88.885</v>
      </c>
      <c r="Y29" s="44">
        <v>48.023</v>
      </c>
      <c r="Z29" s="16">
        <f t="shared" si="4"/>
        <v>40.862</v>
      </c>
      <c r="AA29" s="16"/>
      <c r="AB29" s="43">
        <f t="shared" si="5"/>
        <v>11.051375</v>
      </c>
      <c r="AC29" s="15"/>
      <c r="AD29" s="42">
        <f t="shared" si="6"/>
        <v>12.454</v>
      </c>
      <c r="AE29" s="41">
        <f t="shared" si="7"/>
        <v>0.03200000000000003</v>
      </c>
      <c r="AF29" s="40">
        <f t="shared" si="8"/>
        <v>3.92</v>
      </c>
      <c r="AG29" s="39">
        <f t="shared" si="9"/>
        <v>0.010000000000000231</v>
      </c>
      <c r="AH29" s="38">
        <f t="shared" si="10"/>
        <v>0.5236904910022493</v>
      </c>
    </row>
    <row r="30" spans="1:34" ht="12">
      <c r="A30" s="47" t="s">
        <v>266</v>
      </c>
      <c r="B30" s="46" t="s">
        <v>87</v>
      </c>
      <c r="C30" s="29">
        <v>24</v>
      </c>
      <c r="D30" s="27">
        <v>298.304</v>
      </c>
      <c r="E30" s="28">
        <v>91.8</v>
      </c>
      <c r="F30" s="28">
        <v>7.1</v>
      </c>
      <c r="G30" s="27">
        <v>264.236</v>
      </c>
      <c r="H30" s="28">
        <v>59.3</v>
      </c>
      <c r="I30" s="28">
        <v>3.5</v>
      </c>
      <c r="J30" s="31">
        <f t="shared" si="0"/>
        <v>32.5</v>
      </c>
      <c r="K30" s="45">
        <f t="shared" si="1"/>
        <v>34.068</v>
      </c>
      <c r="L30" s="27">
        <v>82.811</v>
      </c>
      <c r="M30" s="28">
        <v>73</v>
      </c>
      <c r="N30" s="28" t="s">
        <v>94</v>
      </c>
      <c r="O30" s="27">
        <v>48.783</v>
      </c>
      <c r="P30" s="28">
        <v>52</v>
      </c>
      <c r="Q30" s="28" t="s">
        <v>94</v>
      </c>
      <c r="R30" s="31">
        <f t="shared" si="11"/>
        <v>21</v>
      </c>
      <c r="S30" s="45">
        <f t="shared" si="12"/>
        <v>34.028</v>
      </c>
      <c r="T30" s="27">
        <v>3.399</v>
      </c>
      <c r="U30" s="27">
        <v>11.735</v>
      </c>
      <c r="V30" s="1" t="s">
        <v>17</v>
      </c>
      <c r="X30" s="44">
        <v>80.847</v>
      </c>
      <c r="Y30" s="44">
        <v>48.163</v>
      </c>
      <c r="Z30" s="16">
        <f t="shared" si="4"/>
        <v>32.684</v>
      </c>
      <c r="AA30" s="16"/>
      <c r="AB30" s="43">
        <f t="shared" si="5"/>
        <v>11.009833333333333</v>
      </c>
      <c r="AC30" s="15"/>
      <c r="AD30" s="42">
        <f t="shared" si="6"/>
        <v>11.715</v>
      </c>
      <c r="AE30" s="41">
        <f t="shared" si="7"/>
        <v>0.019999999999999574</v>
      </c>
      <c r="AF30" s="40">
        <f t="shared" si="8"/>
        <v>3.397</v>
      </c>
      <c r="AG30" s="39">
        <f t="shared" si="9"/>
        <v>0.002000000000000224</v>
      </c>
      <c r="AH30" s="38">
        <f t="shared" si="10"/>
        <v>0.5237742018498617</v>
      </c>
    </row>
    <row r="31" spans="1:34" ht="12">
      <c r="A31" s="47" t="s">
        <v>267</v>
      </c>
      <c r="B31" s="46" t="s">
        <v>87</v>
      </c>
      <c r="C31" s="29">
        <v>24</v>
      </c>
      <c r="D31" s="27">
        <v>307.849</v>
      </c>
      <c r="E31" s="28">
        <v>93.2</v>
      </c>
      <c r="F31" s="28">
        <v>7.3</v>
      </c>
      <c r="G31" s="27">
        <v>273.534</v>
      </c>
      <c r="H31" s="28">
        <v>60.7</v>
      </c>
      <c r="I31" s="28">
        <v>3.6</v>
      </c>
      <c r="J31" s="31">
        <f aca="true" t="shared" si="13" ref="J31:J36">E31-H31</f>
        <v>32.5</v>
      </c>
      <c r="K31" s="45">
        <f aca="true" t="shared" si="14" ref="K31:K36">ROUND(D31-G31,3)</f>
        <v>34.315</v>
      </c>
      <c r="L31" s="27">
        <v>83.52</v>
      </c>
      <c r="M31" s="28">
        <v>72</v>
      </c>
      <c r="N31" s="28" t="s">
        <v>94</v>
      </c>
      <c r="O31" s="27">
        <v>50.095</v>
      </c>
      <c r="P31" s="28">
        <v>52.2</v>
      </c>
      <c r="Q31" s="28" t="s">
        <v>94</v>
      </c>
      <c r="R31" s="31">
        <f t="shared" si="11"/>
        <v>19.799999999999997</v>
      </c>
      <c r="S31" s="45">
        <f t="shared" si="12"/>
        <v>33.425</v>
      </c>
      <c r="T31" s="27">
        <v>3.295</v>
      </c>
      <c r="U31" s="27">
        <v>12.133</v>
      </c>
      <c r="V31" s="1" t="s">
        <v>17</v>
      </c>
      <c r="X31" s="44">
        <v>81.589</v>
      </c>
      <c r="Y31" s="44">
        <v>49.454</v>
      </c>
      <c r="Z31" s="16">
        <f t="shared" si="4"/>
        <v>32.135</v>
      </c>
      <c r="AA31" s="16"/>
      <c r="AB31" s="43">
        <f t="shared" si="5"/>
        <v>11.39725</v>
      </c>
      <c r="AC31" s="15"/>
      <c r="AD31" s="42">
        <f t="shared" si="6"/>
        <v>12.088</v>
      </c>
      <c r="AE31" s="41">
        <f t="shared" si="7"/>
        <v>0.04499999999999993</v>
      </c>
      <c r="AF31" s="40">
        <f t="shared" si="8"/>
        <v>3.293</v>
      </c>
      <c r="AG31" s="39">
        <f t="shared" si="9"/>
        <v>0.0019999999999997797</v>
      </c>
      <c r="AH31" s="38">
        <f t="shared" si="10"/>
        <v>0.7969758786841854</v>
      </c>
    </row>
    <row r="32" spans="1:34" ht="12">
      <c r="A32" s="47" t="s">
        <v>268</v>
      </c>
      <c r="B32" s="46" t="s">
        <v>284</v>
      </c>
      <c r="C32" s="29">
        <v>24</v>
      </c>
      <c r="D32" s="27">
        <v>289.801</v>
      </c>
      <c r="E32" s="28">
        <v>93.1</v>
      </c>
      <c r="F32" s="28">
        <v>7.4</v>
      </c>
      <c r="G32" s="27">
        <v>256.688</v>
      </c>
      <c r="H32" s="28">
        <v>59.7</v>
      </c>
      <c r="I32" s="28">
        <v>3.5</v>
      </c>
      <c r="J32" s="31">
        <f t="shared" si="13"/>
        <v>33.39999999999999</v>
      </c>
      <c r="K32" s="45">
        <f t="shared" si="14"/>
        <v>33.113</v>
      </c>
      <c r="L32" s="27">
        <v>83.615</v>
      </c>
      <c r="M32" s="28">
        <v>72.8</v>
      </c>
      <c r="N32" s="28">
        <v>0</v>
      </c>
      <c r="O32" s="27">
        <v>51.017</v>
      </c>
      <c r="P32" s="28">
        <v>52.1</v>
      </c>
      <c r="Q32" s="28">
        <v>0</v>
      </c>
      <c r="R32" s="31">
        <f t="shared" si="11"/>
        <v>20.699999999999996</v>
      </c>
      <c r="S32" s="45">
        <f t="shared" si="12"/>
        <v>32.598</v>
      </c>
      <c r="T32" s="27">
        <v>3.323</v>
      </c>
      <c r="U32" s="27">
        <v>11.685</v>
      </c>
      <c r="V32" s="1" t="s">
        <v>17</v>
      </c>
      <c r="X32" s="44">
        <v>81.643</v>
      </c>
      <c r="Y32" s="44">
        <v>50.366</v>
      </c>
      <c r="Z32" s="16">
        <f t="shared" si="4"/>
        <v>31.277</v>
      </c>
      <c r="AA32" s="16"/>
      <c r="AB32" s="43">
        <f t="shared" si="5"/>
        <v>10.695333333333332</v>
      </c>
      <c r="AC32" s="15"/>
      <c r="AD32" s="42">
        <f t="shared" si="6"/>
        <v>11.656</v>
      </c>
      <c r="AE32" s="41">
        <f t="shared" si="7"/>
        <v>0.028999999999999915</v>
      </c>
      <c r="AF32" s="40">
        <f t="shared" si="8"/>
        <v>3.32</v>
      </c>
      <c r="AG32" s="39">
        <f t="shared" si="9"/>
        <v>0.0030000000000001137</v>
      </c>
      <c r="AH32" s="38">
        <f t="shared" si="10"/>
        <v>0.7152652247085951</v>
      </c>
    </row>
    <row r="33" spans="1:34" ht="12">
      <c r="A33" s="47" t="s">
        <v>269</v>
      </c>
      <c r="B33" s="46" t="s">
        <v>87</v>
      </c>
      <c r="C33" s="29">
        <v>24</v>
      </c>
      <c r="D33" s="27">
        <v>269.922</v>
      </c>
      <c r="E33" s="28">
        <v>92.6</v>
      </c>
      <c r="F33" s="28">
        <v>7.5</v>
      </c>
      <c r="G33" s="27">
        <v>236.952</v>
      </c>
      <c r="H33" s="28">
        <v>58</v>
      </c>
      <c r="I33" s="28">
        <v>3.4</v>
      </c>
      <c r="J33" s="31">
        <f t="shared" si="13"/>
        <v>34.599999999999994</v>
      </c>
      <c r="K33" s="45">
        <f t="shared" si="14"/>
        <v>32.97</v>
      </c>
      <c r="L33" s="27">
        <v>90.075</v>
      </c>
      <c r="M33" s="28">
        <v>73.6</v>
      </c>
      <c r="N33" s="28">
        <v>0</v>
      </c>
      <c r="O33" s="27">
        <v>58.274</v>
      </c>
      <c r="P33" s="28">
        <v>53.2</v>
      </c>
      <c r="Q33" s="28">
        <v>0</v>
      </c>
      <c r="R33" s="31">
        <f t="shared" si="11"/>
        <v>20.39999999999999</v>
      </c>
      <c r="S33" s="45">
        <f t="shared" si="12"/>
        <v>31.801</v>
      </c>
      <c r="T33" s="27">
        <v>3.42</v>
      </c>
      <c r="U33" s="27">
        <v>11.277</v>
      </c>
      <c r="V33" s="1" t="s">
        <v>17</v>
      </c>
      <c r="X33" s="44">
        <v>87.904</v>
      </c>
      <c r="Y33" s="44">
        <v>57.501</v>
      </c>
      <c r="Z33" s="16">
        <f t="shared" si="4"/>
        <v>30.403</v>
      </c>
      <c r="AA33" s="16"/>
      <c r="AB33" s="43">
        <f t="shared" si="5"/>
        <v>9.873</v>
      </c>
      <c r="AC33" s="15"/>
      <c r="AD33" s="42">
        <f t="shared" si="6"/>
        <v>11.252</v>
      </c>
      <c r="AE33" s="41">
        <f t="shared" si="7"/>
        <v>0.02499999999999858</v>
      </c>
      <c r="AF33" s="40">
        <f t="shared" si="8"/>
        <v>3.411</v>
      </c>
      <c r="AG33" s="39">
        <f t="shared" si="9"/>
        <v>0.008999999999999897</v>
      </c>
      <c r="AH33" s="38">
        <f t="shared" si="10"/>
        <v>1.0833417738613729</v>
      </c>
    </row>
    <row r="34" spans="1:34" ht="12">
      <c r="A34" s="47" t="s">
        <v>270</v>
      </c>
      <c r="B34" s="46"/>
      <c r="C34" s="29">
        <v>24</v>
      </c>
      <c r="D34" s="27">
        <v>212.378</v>
      </c>
      <c r="E34" s="28">
        <v>92.3</v>
      </c>
      <c r="F34" s="28">
        <v>7.7</v>
      </c>
      <c r="G34" s="27">
        <v>182.502</v>
      </c>
      <c r="H34" s="28">
        <v>52.8</v>
      </c>
      <c r="I34" s="28">
        <v>3.3</v>
      </c>
      <c r="J34" s="31">
        <f t="shared" si="13"/>
        <v>39.5</v>
      </c>
      <c r="K34" s="45">
        <f t="shared" si="14"/>
        <v>29.876</v>
      </c>
      <c r="L34" s="27">
        <v>79.509</v>
      </c>
      <c r="M34" s="28">
        <v>76.8</v>
      </c>
      <c r="N34" s="28">
        <v>0</v>
      </c>
      <c r="O34" s="27">
        <v>49.658</v>
      </c>
      <c r="P34" s="28">
        <v>50.2</v>
      </c>
      <c r="Q34" s="28">
        <v>0</v>
      </c>
      <c r="R34" s="31">
        <f t="shared" si="11"/>
        <v>26.599999999999994</v>
      </c>
      <c r="S34" s="45">
        <f t="shared" si="12"/>
        <v>29.851</v>
      </c>
      <c r="T34" s="27">
        <v>3.493</v>
      </c>
      <c r="U34" s="27">
        <v>10.004</v>
      </c>
      <c r="V34" s="1" t="s">
        <v>17</v>
      </c>
      <c r="X34" s="44">
        <v>77.441</v>
      </c>
      <c r="Y34" s="44">
        <v>49.068</v>
      </c>
      <c r="Z34" s="16">
        <f t="shared" si="4"/>
        <v>28.373</v>
      </c>
      <c r="AA34" s="16"/>
      <c r="AB34" s="43">
        <f t="shared" si="5"/>
        <v>7.60425</v>
      </c>
      <c r="AC34" s="15"/>
      <c r="AD34" s="42">
        <f t="shared" si="6"/>
        <v>9.966</v>
      </c>
      <c r="AE34" s="41">
        <f t="shared" si="7"/>
        <v>0.038000000000000256</v>
      </c>
      <c r="AF34" s="40">
        <f t="shared" si="8"/>
        <v>3.484</v>
      </c>
      <c r="AG34" s="39">
        <f t="shared" si="9"/>
        <v>0.008999999999999897</v>
      </c>
      <c r="AH34" s="38">
        <f t="shared" si="10"/>
        <v>0.82355261860144</v>
      </c>
    </row>
    <row r="35" spans="1:34" ht="12.75">
      <c r="A35" s="47" t="s">
        <v>271</v>
      </c>
      <c r="B35" s="46" t="s">
        <v>285</v>
      </c>
      <c r="C35" s="29">
        <v>24</v>
      </c>
      <c r="D35" s="27">
        <v>201.586</v>
      </c>
      <c r="E35" s="28">
        <v>90.6</v>
      </c>
      <c r="F35" s="28">
        <v>7.7</v>
      </c>
      <c r="G35" s="27">
        <v>172.861</v>
      </c>
      <c r="H35" s="28">
        <v>51.1</v>
      </c>
      <c r="I35" s="28">
        <v>3.3</v>
      </c>
      <c r="J35" s="31">
        <f t="shared" si="13"/>
        <v>39.49999999999999</v>
      </c>
      <c r="K35" s="45">
        <f t="shared" si="14"/>
        <v>28.725</v>
      </c>
      <c r="L35" s="27">
        <v>77.451</v>
      </c>
      <c r="M35" s="28">
        <v>77</v>
      </c>
      <c r="N35" s="28">
        <v>0</v>
      </c>
      <c r="O35" s="27">
        <v>47.956</v>
      </c>
      <c r="P35" s="28">
        <v>49.8</v>
      </c>
      <c r="Q35" s="28">
        <v>0</v>
      </c>
      <c r="R35" s="31">
        <f t="shared" si="11"/>
        <v>27.200000000000003</v>
      </c>
      <c r="S35" s="45">
        <f t="shared" si="12"/>
        <v>29.495</v>
      </c>
      <c r="T35" s="27">
        <v>3.448</v>
      </c>
      <c r="U35" s="27">
        <v>9.46</v>
      </c>
      <c r="V35" s="1" t="s">
        <v>17</v>
      </c>
      <c r="X35" s="44">
        <v>75.428</v>
      </c>
      <c r="Y35" s="44">
        <v>47.395</v>
      </c>
      <c r="Z35" s="16">
        <f t="shared" si="4"/>
        <v>28.033</v>
      </c>
      <c r="AA35" s="16"/>
      <c r="AB35" s="43">
        <f t="shared" si="5"/>
        <v>7.202541666666666</v>
      </c>
      <c r="AC35" s="15"/>
      <c r="AD35" s="42">
        <f t="shared" si="6"/>
        <v>9.43</v>
      </c>
      <c r="AE35" s="41">
        <f t="shared" si="7"/>
        <v>0.030000000000001137</v>
      </c>
      <c r="AF35" s="91">
        <f t="shared" si="8"/>
        <v>3.448</v>
      </c>
      <c r="AG35" s="39">
        <f t="shared" si="9"/>
        <v>0</v>
      </c>
      <c r="AH35" s="38">
        <f t="shared" si="10"/>
        <v>0.4003216457153437</v>
      </c>
    </row>
    <row r="36" spans="1:34" ht="12.75">
      <c r="A36" s="47" t="s">
        <v>272</v>
      </c>
      <c r="B36" s="46" t="s">
        <v>285</v>
      </c>
      <c r="C36" s="29">
        <v>24</v>
      </c>
      <c r="D36" s="27">
        <v>196.358</v>
      </c>
      <c r="E36" s="28">
        <v>88.3</v>
      </c>
      <c r="F36" s="28">
        <v>7.7</v>
      </c>
      <c r="G36" s="27">
        <v>164.672</v>
      </c>
      <c r="H36" s="28">
        <v>49.9</v>
      </c>
      <c r="I36" s="28">
        <v>3.3</v>
      </c>
      <c r="J36" s="31">
        <f t="shared" si="13"/>
        <v>38.4</v>
      </c>
      <c r="K36" s="45">
        <f t="shared" si="14"/>
        <v>31.686</v>
      </c>
      <c r="L36" s="27">
        <v>79.472</v>
      </c>
      <c r="M36" s="28">
        <v>76.4</v>
      </c>
      <c r="N36" s="28">
        <v>0</v>
      </c>
      <c r="O36" s="27">
        <v>46.789</v>
      </c>
      <c r="P36" s="28">
        <v>49.1</v>
      </c>
      <c r="Q36" s="28">
        <v>0</v>
      </c>
      <c r="R36" s="31">
        <f t="shared" si="11"/>
        <v>27.300000000000004</v>
      </c>
      <c r="S36" s="45">
        <f t="shared" si="12"/>
        <v>32.683</v>
      </c>
      <c r="T36" s="27">
        <v>3.644</v>
      </c>
      <c r="U36" s="27">
        <v>9.162</v>
      </c>
      <c r="V36" s="1" t="s">
        <v>17</v>
      </c>
      <c r="X36" s="44">
        <v>77.424</v>
      </c>
      <c r="Y36" s="44">
        <v>46.255</v>
      </c>
      <c r="Z36" s="16">
        <f t="shared" si="4"/>
        <v>31.169</v>
      </c>
      <c r="AA36" s="16"/>
      <c r="AB36" s="43">
        <f t="shared" si="5"/>
        <v>6.8613333333333335</v>
      </c>
      <c r="AC36" s="15"/>
      <c r="AD36" s="42">
        <f t="shared" si="6"/>
        <v>9.121</v>
      </c>
      <c r="AE36" s="41">
        <f t="shared" si="7"/>
        <v>0.04100000000000037</v>
      </c>
      <c r="AF36" s="91">
        <f t="shared" si="8"/>
        <v>3.644</v>
      </c>
      <c r="AG36" s="39">
        <f t="shared" si="9"/>
        <v>0</v>
      </c>
      <c r="AH36" s="38">
        <f t="shared" si="10"/>
        <v>0.31395744267392117</v>
      </c>
    </row>
    <row r="37" spans="1:34" ht="12.75">
      <c r="A37" s="47" t="s">
        <v>273</v>
      </c>
      <c r="B37" s="46" t="s">
        <v>141</v>
      </c>
      <c r="C37" s="29">
        <v>24</v>
      </c>
      <c r="D37" s="27">
        <v>257.169</v>
      </c>
      <c r="E37" s="28">
        <v>85.2</v>
      </c>
      <c r="F37" s="28">
        <v>7.7</v>
      </c>
      <c r="G37" s="27">
        <v>229.615</v>
      </c>
      <c r="H37" s="28">
        <v>53.9</v>
      </c>
      <c r="I37" s="28">
        <v>3.2</v>
      </c>
      <c r="J37" s="31">
        <f aca="true" t="shared" si="15" ref="J37:J46">E37-H37</f>
        <v>31.300000000000004</v>
      </c>
      <c r="K37" s="45">
        <f aca="true" t="shared" si="16" ref="K37:K46">ROUND(D37-G37,3)</f>
        <v>27.554</v>
      </c>
      <c r="L37" s="27">
        <v>85.427</v>
      </c>
      <c r="M37" s="28">
        <v>75.8</v>
      </c>
      <c r="N37" s="28">
        <v>0</v>
      </c>
      <c r="O37" s="27">
        <v>56.749</v>
      </c>
      <c r="P37" s="28">
        <v>53.5</v>
      </c>
      <c r="Q37" s="28">
        <v>0</v>
      </c>
      <c r="R37" s="31">
        <f aca="true" t="shared" si="17" ref="R37:R46">M37-P37</f>
        <v>22.299999999999997</v>
      </c>
      <c r="S37" s="45">
        <f aca="true" t="shared" si="18" ref="S37:S46">ROUND(L37-O37,3)</f>
        <v>28.678</v>
      </c>
      <c r="T37" s="27">
        <v>3.316</v>
      </c>
      <c r="U37" s="27">
        <v>9.552</v>
      </c>
      <c r="V37" s="1" t="s">
        <v>17</v>
      </c>
      <c r="X37" s="44">
        <v>83.259</v>
      </c>
      <c r="Y37" s="44">
        <v>55.988</v>
      </c>
      <c r="Z37" s="16">
        <f t="shared" si="4"/>
        <v>27.271</v>
      </c>
      <c r="AA37" s="16"/>
      <c r="AB37" s="43">
        <f t="shared" si="5"/>
        <v>9.567291666666668</v>
      </c>
      <c r="AC37" s="15"/>
      <c r="AD37" s="42">
        <f t="shared" si="6"/>
        <v>9.535</v>
      </c>
      <c r="AE37" s="41">
        <f t="shared" si="7"/>
        <v>0.01699999999999946</v>
      </c>
      <c r="AF37" s="91">
        <f t="shared" si="8"/>
        <v>3.316</v>
      </c>
      <c r="AG37" s="39">
        <f t="shared" si="9"/>
        <v>0</v>
      </c>
      <c r="AH37" s="38">
        <f t="shared" si="10"/>
        <v>0.12324978768808556</v>
      </c>
    </row>
    <row r="38" spans="1:34" ht="12.75">
      <c r="A38" s="47" t="s">
        <v>274</v>
      </c>
      <c r="B38" s="46" t="s">
        <v>87</v>
      </c>
      <c r="C38" s="29">
        <v>24</v>
      </c>
      <c r="D38" s="27">
        <v>297.196</v>
      </c>
      <c r="E38" s="28">
        <v>83.7</v>
      </c>
      <c r="F38" s="28">
        <v>7.9</v>
      </c>
      <c r="G38" s="27">
        <v>268.161</v>
      </c>
      <c r="H38" s="28">
        <v>56.1</v>
      </c>
      <c r="I38" s="28">
        <v>3.1</v>
      </c>
      <c r="J38" s="31">
        <f t="shared" si="15"/>
        <v>27.6</v>
      </c>
      <c r="K38" s="45">
        <f t="shared" si="16"/>
        <v>29.035</v>
      </c>
      <c r="L38" s="27">
        <v>92.972</v>
      </c>
      <c r="M38" s="28">
        <v>75.8</v>
      </c>
      <c r="N38" s="28">
        <v>0</v>
      </c>
      <c r="O38" s="27">
        <v>62.488</v>
      </c>
      <c r="P38" s="28">
        <v>55.9</v>
      </c>
      <c r="Q38" s="28">
        <v>0</v>
      </c>
      <c r="R38" s="31">
        <f t="shared" si="17"/>
        <v>19.9</v>
      </c>
      <c r="S38" s="45">
        <f t="shared" si="18"/>
        <v>30.484</v>
      </c>
      <c r="T38" s="27">
        <v>3.43</v>
      </c>
      <c r="U38" s="27">
        <v>9.831</v>
      </c>
      <c r="V38" s="1" t="s">
        <v>17</v>
      </c>
      <c r="X38" s="44">
        <v>90.613</v>
      </c>
      <c r="Y38" s="44">
        <v>61.577</v>
      </c>
      <c r="Z38" s="16">
        <f t="shared" si="4"/>
        <v>29.036</v>
      </c>
      <c r="AA38" s="16"/>
      <c r="AB38" s="43">
        <f t="shared" si="5"/>
        <v>11.173375</v>
      </c>
      <c r="AC38" s="15"/>
      <c r="AD38" s="86">
        <f t="shared" si="6"/>
        <v>9.831</v>
      </c>
      <c r="AE38" s="41">
        <f t="shared" si="7"/>
        <v>0</v>
      </c>
      <c r="AF38" s="40">
        <f t="shared" si="8"/>
        <v>3.426</v>
      </c>
      <c r="AG38" s="39">
        <f t="shared" si="9"/>
        <v>0.0040000000000000036</v>
      </c>
      <c r="AH38" s="38">
        <f t="shared" si="10"/>
        <v>-0.00037291030388506236</v>
      </c>
    </row>
    <row r="39" spans="1:34" ht="12.75">
      <c r="A39" s="47" t="s">
        <v>275</v>
      </c>
      <c r="B39" s="46" t="s">
        <v>141</v>
      </c>
      <c r="C39" s="29">
        <v>24</v>
      </c>
      <c r="D39" s="27">
        <v>303.44</v>
      </c>
      <c r="E39" s="28">
        <v>84</v>
      </c>
      <c r="F39" s="28">
        <v>7.9</v>
      </c>
      <c r="G39" s="27">
        <v>272.182</v>
      </c>
      <c r="H39" s="28">
        <v>56.8</v>
      </c>
      <c r="I39" s="28">
        <v>3.1</v>
      </c>
      <c r="J39" s="31">
        <f t="shared" si="15"/>
        <v>27.200000000000003</v>
      </c>
      <c r="K39" s="45">
        <f t="shared" si="16"/>
        <v>31.258</v>
      </c>
      <c r="L39" s="27">
        <v>95.961</v>
      </c>
      <c r="M39" s="28">
        <v>75.4</v>
      </c>
      <c r="N39" s="28">
        <v>0</v>
      </c>
      <c r="O39" s="27">
        <v>63.39</v>
      </c>
      <c r="P39" s="28">
        <v>55.4</v>
      </c>
      <c r="Q39" s="28">
        <v>0</v>
      </c>
      <c r="R39" s="31">
        <f t="shared" si="17"/>
        <v>20.000000000000007</v>
      </c>
      <c r="S39" s="45">
        <f t="shared" si="18"/>
        <v>32.571</v>
      </c>
      <c r="T39" s="27">
        <v>3.592</v>
      </c>
      <c r="U39" s="27">
        <v>10.071</v>
      </c>
      <c r="V39" s="1" t="s">
        <v>17</v>
      </c>
      <c r="X39" s="44">
        <v>93.549</v>
      </c>
      <c r="Y39" s="44">
        <v>62.481</v>
      </c>
      <c r="Z39" s="16">
        <f t="shared" si="4"/>
        <v>31.068</v>
      </c>
      <c r="AA39" s="16"/>
      <c r="AB39" s="43">
        <f t="shared" si="5"/>
        <v>11.340916666666667</v>
      </c>
      <c r="AC39" s="15"/>
      <c r="AD39" s="42">
        <f t="shared" si="6"/>
        <v>10.029</v>
      </c>
      <c r="AE39" s="41">
        <f t="shared" si="7"/>
        <v>0.041999999999999815</v>
      </c>
      <c r="AF39" s="91">
        <f t="shared" si="8"/>
        <v>3.592</v>
      </c>
      <c r="AG39" s="39">
        <f t="shared" si="9"/>
        <v>0</v>
      </c>
      <c r="AH39" s="38">
        <f t="shared" si="10"/>
        <v>0.06980623259436616</v>
      </c>
    </row>
    <row r="40" spans="1:38" ht="12.75">
      <c r="A40" s="47" t="s">
        <v>276</v>
      </c>
      <c r="B40" s="46" t="s">
        <v>87</v>
      </c>
      <c r="C40" s="29">
        <v>24</v>
      </c>
      <c r="D40" s="27">
        <v>365.493</v>
      </c>
      <c r="E40" s="28">
        <v>83.4</v>
      </c>
      <c r="F40" s="28">
        <v>7.5</v>
      </c>
      <c r="G40" s="27">
        <v>335.581</v>
      </c>
      <c r="H40" s="28">
        <v>58.6</v>
      </c>
      <c r="I40" s="28">
        <v>3.3</v>
      </c>
      <c r="J40" s="31">
        <f t="shared" si="15"/>
        <v>24.800000000000004</v>
      </c>
      <c r="K40" s="45">
        <f t="shared" si="16"/>
        <v>29.912</v>
      </c>
      <c r="L40" s="27">
        <v>104.226</v>
      </c>
      <c r="M40" s="28">
        <v>74.6</v>
      </c>
      <c r="N40" s="28">
        <v>0</v>
      </c>
      <c r="O40" s="27">
        <v>74.362</v>
      </c>
      <c r="P40" s="28">
        <v>56.9</v>
      </c>
      <c r="Q40" s="28">
        <v>0</v>
      </c>
      <c r="R40" s="31">
        <f t="shared" si="17"/>
        <v>17.699999999999996</v>
      </c>
      <c r="S40" s="45">
        <f t="shared" si="18"/>
        <v>29.864</v>
      </c>
      <c r="T40" s="27">
        <v>3.424</v>
      </c>
      <c r="U40" s="27">
        <v>10.817</v>
      </c>
      <c r="V40" s="1" t="s">
        <v>17</v>
      </c>
      <c r="X40" s="44">
        <v>101.656</v>
      </c>
      <c r="Y40" s="44">
        <v>73.243</v>
      </c>
      <c r="Z40" s="16">
        <f t="shared" si="4"/>
        <v>28.413</v>
      </c>
      <c r="AA40" s="16"/>
      <c r="AB40" s="43">
        <f t="shared" si="5"/>
        <v>13.982541666666668</v>
      </c>
      <c r="AC40" s="15"/>
      <c r="AD40" s="86">
        <f t="shared" si="6"/>
        <v>10.817</v>
      </c>
      <c r="AE40" s="41">
        <f t="shared" si="7"/>
        <v>0</v>
      </c>
      <c r="AF40" s="40">
        <f t="shared" si="8"/>
        <v>3.416</v>
      </c>
      <c r="AG40" s="39">
        <f t="shared" si="9"/>
        <v>0.008000000000000007</v>
      </c>
      <c r="AH40" s="38">
        <f t="shared" si="10"/>
        <v>0.44668798293109524</v>
      </c>
      <c r="AJ40" s="48"/>
      <c r="AK40" s="48"/>
      <c r="AL40" s="48"/>
    </row>
    <row r="41" spans="1:38" ht="12.75">
      <c r="A41" s="47" t="s">
        <v>277</v>
      </c>
      <c r="B41" s="46" t="s">
        <v>87</v>
      </c>
      <c r="C41" s="29">
        <v>24</v>
      </c>
      <c r="D41" s="27">
        <v>357.241</v>
      </c>
      <c r="E41" s="28">
        <v>83.3</v>
      </c>
      <c r="F41" s="28">
        <v>7.3</v>
      </c>
      <c r="G41" s="27">
        <v>324.346</v>
      </c>
      <c r="H41" s="28">
        <v>57.9</v>
      </c>
      <c r="I41" s="28">
        <v>3.4</v>
      </c>
      <c r="J41" s="31">
        <f t="shared" si="15"/>
        <v>25.4</v>
      </c>
      <c r="K41" s="45">
        <f t="shared" si="16"/>
        <v>32.895</v>
      </c>
      <c r="L41" s="27">
        <v>104.551</v>
      </c>
      <c r="M41" s="28">
        <v>75</v>
      </c>
      <c r="N41" s="28">
        <v>0</v>
      </c>
      <c r="O41" s="27">
        <v>72.44</v>
      </c>
      <c r="P41" s="28">
        <v>57.1</v>
      </c>
      <c r="Q41" s="28">
        <v>0</v>
      </c>
      <c r="R41" s="31">
        <f t="shared" si="17"/>
        <v>17.9</v>
      </c>
      <c r="S41" s="45">
        <f t="shared" si="18"/>
        <v>32.111</v>
      </c>
      <c r="T41" s="27">
        <v>3.58</v>
      </c>
      <c r="U41" s="27">
        <v>10.979</v>
      </c>
      <c r="V41" s="1" t="s">
        <v>17</v>
      </c>
      <c r="X41" s="44">
        <v>101.948</v>
      </c>
      <c r="Y41" s="44">
        <v>71.342</v>
      </c>
      <c r="Z41" s="16">
        <f t="shared" si="4"/>
        <v>30.606</v>
      </c>
      <c r="AA41" s="16"/>
      <c r="AB41" s="43">
        <f t="shared" si="5"/>
        <v>13.514416666666667</v>
      </c>
      <c r="AC41" s="15"/>
      <c r="AD41" s="86">
        <f t="shared" si="6"/>
        <v>10.979</v>
      </c>
      <c r="AE41" s="41">
        <f t="shared" si="7"/>
        <v>0</v>
      </c>
      <c r="AF41" s="40">
        <f t="shared" si="8"/>
        <v>3.572</v>
      </c>
      <c r="AG41" s="39">
        <f t="shared" si="9"/>
        <v>0.008000000000000007</v>
      </c>
      <c r="AH41" s="38">
        <f t="shared" si="10"/>
        <v>0.7057278338564377</v>
      </c>
      <c r="AJ41" s="48"/>
      <c r="AK41" s="48"/>
      <c r="AL41" s="48"/>
    </row>
    <row r="42" spans="1:38" ht="12">
      <c r="A42" s="47" t="s">
        <v>278</v>
      </c>
      <c r="B42" s="46" t="s">
        <v>87</v>
      </c>
      <c r="C42" s="29">
        <v>24</v>
      </c>
      <c r="D42" s="27">
        <v>355.028</v>
      </c>
      <c r="E42" s="28">
        <v>84</v>
      </c>
      <c r="F42" s="28">
        <v>7.2</v>
      </c>
      <c r="G42" s="27">
        <v>319.439</v>
      </c>
      <c r="H42" s="28">
        <v>58</v>
      </c>
      <c r="I42" s="28">
        <v>3.4</v>
      </c>
      <c r="J42" s="31">
        <f t="shared" si="15"/>
        <v>26</v>
      </c>
      <c r="K42" s="45">
        <f t="shared" si="16"/>
        <v>35.589</v>
      </c>
      <c r="L42" s="27">
        <v>105.738</v>
      </c>
      <c r="M42" s="28">
        <v>74.9</v>
      </c>
      <c r="N42" s="28">
        <v>0</v>
      </c>
      <c r="O42" s="27">
        <v>71.63</v>
      </c>
      <c r="P42" s="28">
        <v>57.2</v>
      </c>
      <c r="Q42" s="28">
        <v>0</v>
      </c>
      <c r="R42" s="31">
        <f t="shared" si="17"/>
        <v>17.700000000000003</v>
      </c>
      <c r="S42" s="45">
        <f t="shared" si="18"/>
        <v>34.108</v>
      </c>
      <c r="T42" s="27">
        <v>3.695</v>
      </c>
      <c r="U42" s="27">
        <v>11.314</v>
      </c>
      <c r="V42" s="1" t="s">
        <v>17</v>
      </c>
      <c r="X42" s="44">
        <v>103.113</v>
      </c>
      <c r="Y42" s="44">
        <v>70.541</v>
      </c>
      <c r="Z42" s="16">
        <f t="shared" si="4"/>
        <v>32.572</v>
      </c>
      <c r="AA42" s="16"/>
      <c r="AB42" s="43">
        <f t="shared" si="5"/>
        <v>13.309958333333334</v>
      </c>
      <c r="AC42" s="15"/>
      <c r="AD42" s="42">
        <f t="shared" si="6"/>
        <v>11.295</v>
      </c>
      <c r="AE42" s="41">
        <f t="shared" si="7"/>
        <v>0.019000000000000128</v>
      </c>
      <c r="AF42" s="40">
        <f t="shared" si="8"/>
        <v>3.688</v>
      </c>
      <c r="AG42" s="39">
        <f t="shared" si="9"/>
        <v>0.006999999999999673</v>
      </c>
      <c r="AH42" s="38">
        <f t="shared" si="10"/>
        <v>0.9444682709374859</v>
      </c>
      <c r="AJ42" s="48"/>
      <c r="AK42" s="48"/>
      <c r="AL42" s="48"/>
    </row>
    <row r="43" spans="1:38" ht="12.75">
      <c r="A43" s="47" t="s">
        <v>279</v>
      </c>
      <c r="B43" s="46" t="s">
        <v>87</v>
      </c>
      <c r="C43" s="29">
        <v>24</v>
      </c>
      <c r="D43" s="27">
        <v>361.297</v>
      </c>
      <c r="E43" s="28">
        <v>84.7</v>
      </c>
      <c r="F43" s="28">
        <v>7.1</v>
      </c>
      <c r="G43" s="27">
        <v>319.453</v>
      </c>
      <c r="H43" s="28">
        <v>59.2</v>
      </c>
      <c r="I43" s="28">
        <v>3.2</v>
      </c>
      <c r="J43" s="31">
        <f t="shared" si="15"/>
        <v>25.5</v>
      </c>
      <c r="K43" s="45">
        <f t="shared" si="16"/>
        <v>41.844</v>
      </c>
      <c r="L43" s="27">
        <v>111.455</v>
      </c>
      <c r="M43" s="28">
        <v>74.8</v>
      </c>
      <c r="N43" s="28">
        <v>0</v>
      </c>
      <c r="O43" s="27">
        <v>71.619</v>
      </c>
      <c r="P43" s="28">
        <v>57</v>
      </c>
      <c r="Q43" s="28">
        <v>0</v>
      </c>
      <c r="R43" s="31">
        <f t="shared" si="17"/>
        <v>17.799999999999997</v>
      </c>
      <c r="S43" s="45">
        <f t="shared" si="18"/>
        <v>39.836</v>
      </c>
      <c r="T43" s="27">
        <v>4.117</v>
      </c>
      <c r="U43" s="27">
        <v>11.69</v>
      </c>
      <c r="V43" s="1" t="s">
        <v>17</v>
      </c>
      <c r="X43" s="44">
        <v>108.692</v>
      </c>
      <c r="Y43" s="44">
        <v>70.536</v>
      </c>
      <c r="Z43" s="16">
        <f t="shared" si="4"/>
        <v>38.156</v>
      </c>
      <c r="AA43" s="16"/>
      <c r="AB43" s="43">
        <f t="shared" si="5"/>
        <v>13.310541666666666</v>
      </c>
      <c r="AC43" s="15"/>
      <c r="AD43" s="86">
        <f t="shared" si="6"/>
        <v>11.69</v>
      </c>
      <c r="AE43" s="41">
        <f t="shared" si="7"/>
        <v>0</v>
      </c>
      <c r="AF43" s="40">
        <f t="shared" si="8"/>
        <v>4.11</v>
      </c>
      <c r="AG43" s="39">
        <f t="shared" si="9"/>
        <v>0.006999999999999673</v>
      </c>
      <c r="AH43" s="38">
        <f t="shared" si="10"/>
        <v>1.1544734280160156</v>
      </c>
      <c r="AJ43" s="48"/>
      <c r="AK43" s="48"/>
      <c r="AL43" s="48"/>
    </row>
    <row r="44" spans="1:38" ht="12">
      <c r="A44" s="47" t="s">
        <v>280</v>
      </c>
      <c r="B44" s="46" t="s">
        <v>87</v>
      </c>
      <c r="C44" s="29">
        <v>24</v>
      </c>
      <c r="D44" s="27">
        <v>347.466</v>
      </c>
      <c r="E44" s="28">
        <v>84.8</v>
      </c>
      <c r="F44" s="28">
        <v>7.5</v>
      </c>
      <c r="G44" s="27">
        <v>312.21</v>
      </c>
      <c r="H44" s="28">
        <v>59.5</v>
      </c>
      <c r="I44" s="28">
        <v>3.2</v>
      </c>
      <c r="J44" s="31">
        <f t="shared" si="15"/>
        <v>25.299999999999997</v>
      </c>
      <c r="K44" s="45">
        <f t="shared" si="16"/>
        <v>35.256</v>
      </c>
      <c r="L44" s="27">
        <v>103.753</v>
      </c>
      <c r="M44" s="28">
        <v>74.9</v>
      </c>
      <c r="N44" s="28">
        <v>0</v>
      </c>
      <c r="O44" s="27">
        <v>70.627</v>
      </c>
      <c r="P44" s="28">
        <v>57.4</v>
      </c>
      <c r="Q44" s="28">
        <v>0</v>
      </c>
      <c r="R44" s="31">
        <f t="shared" si="17"/>
        <v>17.500000000000007</v>
      </c>
      <c r="S44" s="45">
        <f t="shared" si="18"/>
        <v>33.126</v>
      </c>
      <c r="T44" s="27">
        <v>3.597</v>
      </c>
      <c r="U44" s="27">
        <v>10.921</v>
      </c>
      <c r="V44" s="1" t="s">
        <v>17</v>
      </c>
      <c r="X44" s="44">
        <v>101.174</v>
      </c>
      <c r="Y44" s="44">
        <v>69.546</v>
      </c>
      <c r="Z44" s="16">
        <f t="shared" si="4"/>
        <v>31.628</v>
      </c>
      <c r="AA44" s="16"/>
      <c r="AB44" s="43">
        <f t="shared" si="5"/>
        <v>13.00875</v>
      </c>
      <c r="AC44" s="15"/>
      <c r="AD44" s="42">
        <f t="shared" si="6"/>
        <v>10.889</v>
      </c>
      <c r="AE44" s="41">
        <f t="shared" si="7"/>
        <v>0.03200000000000003</v>
      </c>
      <c r="AF44" s="40">
        <f t="shared" si="8"/>
        <v>3.586</v>
      </c>
      <c r="AG44" s="39">
        <f t="shared" si="9"/>
        <v>0.01100000000000012</v>
      </c>
      <c r="AH44" s="38">
        <f t="shared" si="10"/>
        <v>1.1620383716088531</v>
      </c>
      <c r="AJ44" s="48"/>
      <c r="AK44" s="48"/>
      <c r="AL44" s="48"/>
    </row>
    <row r="45" spans="1:38" ht="12.75">
      <c r="A45" s="47" t="s">
        <v>281</v>
      </c>
      <c r="B45" s="46" t="s">
        <v>87</v>
      </c>
      <c r="C45" s="29">
        <v>24</v>
      </c>
      <c r="D45" s="27">
        <v>339.52</v>
      </c>
      <c r="E45" s="28">
        <v>83.8</v>
      </c>
      <c r="F45" s="28">
        <v>7.6</v>
      </c>
      <c r="G45" s="27">
        <v>306.404</v>
      </c>
      <c r="H45" s="28">
        <v>58.8</v>
      </c>
      <c r="I45" s="28">
        <v>3.2</v>
      </c>
      <c r="J45" s="31">
        <f t="shared" si="15"/>
        <v>25</v>
      </c>
      <c r="K45" s="45">
        <f t="shared" si="16"/>
        <v>33.116</v>
      </c>
      <c r="L45" s="27">
        <v>100.913</v>
      </c>
      <c r="M45" s="28">
        <v>75.3</v>
      </c>
      <c r="N45" s="28">
        <v>0</v>
      </c>
      <c r="O45" s="27">
        <v>69.895</v>
      </c>
      <c r="P45" s="28">
        <v>57.3</v>
      </c>
      <c r="Q45" s="28">
        <v>0</v>
      </c>
      <c r="R45" s="31">
        <f t="shared" si="17"/>
        <v>18</v>
      </c>
      <c r="S45" s="45">
        <f t="shared" si="18"/>
        <v>31.018</v>
      </c>
      <c r="T45" s="27">
        <v>3.476</v>
      </c>
      <c r="U45" s="27">
        <v>10.435</v>
      </c>
      <c r="V45" s="1" t="s">
        <v>17</v>
      </c>
      <c r="X45" s="44">
        <v>98.381</v>
      </c>
      <c r="Y45" s="44">
        <v>68.83</v>
      </c>
      <c r="Z45" s="16">
        <f t="shared" si="4"/>
        <v>29.551</v>
      </c>
      <c r="AA45" s="16"/>
      <c r="AB45" s="43">
        <f t="shared" si="5"/>
        <v>12.766833333333333</v>
      </c>
      <c r="AC45" s="15"/>
      <c r="AD45" s="86">
        <f t="shared" si="6"/>
        <v>10.435</v>
      </c>
      <c r="AE45" s="41">
        <f t="shared" si="7"/>
        <v>0</v>
      </c>
      <c r="AF45" s="40">
        <f t="shared" si="8"/>
        <v>3.464</v>
      </c>
      <c r="AG45" s="39">
        <f t="shared" si="9"/>
        <v>0.01200000000000001</v>
      </c>
      <c r="AH45" s="38">
        <f t="shared" si="10"/>
        <v>1.1634965600971272</v>
      </c>
      <c r="AJ45" s="48"/>
      <c r="AK45" s="48"/>
      <c r="AL45" s="48"/>
    </row>
    <row r="46" spans="1:34" ht="12">
      <c r="A46" s="47" t="s">
        <v>282</v>
      </c>
      <c r="B46" s="46" t="s">
        <v>87</v>
      </c>
      <c r="C46" s="29">
        <v>24</v>
      </c>
      <c r="D46" s="27">
        <v>338.658</v>
      </c>
      <c r="E46" s="28">
        <v>83.3</v>
      </c>
      <c r="F46" s="28">
        <v>7.1</v>
      </c>
      <c r="G46" s="27">
        <v>304.81</v>
      </c>
      <c r="H46" s="28">
        <v>58</v>
      </c>
      <c r="I46" s="28">
        <v>3.4</v>
      </c>
      <c r="J46" s="31">
        <f t="shared" si="15"/>
        <v>25.299999999999997</v>
      </c>
      <c r="K46" s="45">
        <f t="shared" si="16"/>
        <v>33.848</v>
      </c>
      <c r="L46" s="27">
        <v>101.564</v>
      </c>
      <c r="M46" s="28">
        <v>75.1</v>
      </c>
      <c r="N46" s="28">
        <v>0</v>
      </c>
      <c r="O46" s="27">
        <v>69.722</v>
      </c>
      <c r="P46" s="28">
        <v>57.2</v>
      </c>
      <c r="Q46" s="28">
        <v>0</v>
      </c>
      <c r="R46" s="31">
        <f t="shared" si="17"/>
        <v>17.89999999999999</v>
      </c>
      <c r="S46" s="45">
        <f t="shared" si="18"/>
        <v>31.842</v>
      </c>
      <c r="T46" s="27">
        <v>3.512</v>
      </c>
      <c r="U46" s="27">
        <v>10.564</v>
      </c>
      <c r="V46" s="1" t="s">
        <v>17</v>
      </c>
      <c r="X46" s="44">
        <v>99.033</v>
      </c>
      <c r="Y46" s="44">
        <v>68.662</v>
      </c>
      <c r="Z46" s="16">
        <f t="shared" si="4"/>
        <v>30.371</v>
      </c>
      <c r="AA46" s="16"/>
      <c r="AB46" s="43">
        <f t="shared" si="5"/>
        <v>12.700416666666667</v>
      </c>
      <c r="AC46" s="15"/>
      <c r="AD46" s="42">
        <f t="shared" si="6"/>
        <v>10.531</v>
      </c>
      <c r="AE46" s="41">
        <f t="shared" si="7"/>
        <v>0.032999999999999474</v>
      </c>
      <c r="AF46" s="40">
        <f t="shared" si="8"/>
        <v>3.51</v>
      </c>
      <c r="AG46" s="39">
        <f t="shared" si="9"/>
        <v>0.002000000000000224</v>
      </c>
      <c r="AH46" s="38">
        <f t="shared" si="10"/>
        <v>1.1407106066073949</v>
      </c>
    </row>
    <row r="47" spans="1:34" ht="12">
      <c r="A47" s="47" t="s">
        <v>283</v>
      </c>
      <c r="B47" s="46" t="s">
        <v>87</v>
      </c>
      <c r="C47" s="29">
        <v>24</v>
      </c>
      <c r="D47" s="27">
        <v>252.817</v>
      </c>
      <c r="E47" s="28">
        <v>83.3</v>
      </c>
      <c r="F47" s="28">
        <v>5.7</v>
      </c>
      <c r="G47" s="27">
        <v>220.867</v>
      </c>
      <c r="H47" s="28">
        <v>52.4</v>
      </c>
      <c r="I47" s="28">
        <v>4</v>
      </c>
      <c r="J47" s="31">
        <f>E47-H47</f>
        <v>30.9</v>
      </c>
      <c r="K47" s="45">
        <f>ROUND(D47-G47,3)</f>
        <v>31.95</v>
      </c>
      <c r="L47" s="27">
        <v>86.567</v>
      </c>
      <c r="M47" s="28">
        <v>75.9</v>
      </c>
      <c r="N47" s="28">
        <v>0</v>
      </c>
      <c r="O47" s="27">
        <v>55.917</v>
      </c>
      <c r="P47" s="28">
        <v>55.1</v>
      </c>
      <c r="Q47" s="28">
        <v>0</v>
      </c>
      <c r="R47" s="31">
        <f>M47-P47</f>
        <v>20.800000000000004</v>
      </c>
      <c r="S47" s="45">
        <f>ROUND(L47-O47,3)</f>
        <v>30.65</v>
      </c>
      <c r="T47" s="27">
        <v>3.366</v>
      </c>
      <c r="U47" s="27">
        <v>9.491</v>
      </c>
      <c r="V47" s="1" t="s">
        <v>17</v>
      </c>
      <c r="X47" s="44">
        <v>84.367</v>
      </c>
      <c r="Y47" s="44">
        <v>55.123</v>
      </c>
      <c r="Z47" s="16">
        <f t="shared" si="4"/>
        <v>29.244</v>
      </c>
      <c r="AA47" s="16"/>
      <c r="AB47" s="43">
        <f t="shared" si="5"/>
        <v>9.202791666666666</v>
      </c>
      <c r="AC47" s="15"/>
      <c r="AD47" s="42">
        <f t="shared" si="6"/>
        <v>9.486</v>
      </c>
      <c r="AE47" s="41">
        <f t="shared" si="7"/>
        <v>0.004999999999999005</v>
      </c>
      <c r="AF47" s="40">
        <f t="shared" si="8"/>
        <v>3.366</v>
      </c>
      <c r="AG47" s="39">
        <f t="shared" si="9"/>
        <v>0</v>
      </c>
      <c r="AH47" s="38">
        <f t="shared" si="10"/>
        <v>1.225171709671431</v>
      </c>
    </row>
    <row r="48" spans="1:27" ht="12">
      <c r="A48" s="29" t="s">
        <v>16</v>
      </c>
      <c r="B48" s="29"/>
      <c r="C48" s="29"/>
      <c r="D48" s="27">
        <f>ROUND(AVERAGE(D17:D47),3)</f>
        <v>280.924</v>
      </c>
      <c r="E48" s="28">
        <f>ROUND(AVERAGE(E17:E47),1)</f>
        <v>89</v>
      </c>
      <c r="F48" s="33">
        <f>IF(SUM(F17:F47)=0,0,ROUND(AVERAGE(F17:F47),1))</f>
        <v>7.2</v>
      </c>
      <c r="G48" s="27">
        <f>ROUND(AVERAGE(G17:G47),3)</f>
        <v>246.776</v>
      </c>
      <c r="H48" s="28">
        <f>ROUND(AVERAGE(H17:H47),1)</f>
        <v>56.3</v>
      </c>
      <c r="I48" s="33">
        <f>IF(SUM(I17:I47)=0,0,ROUND(AVERAGE(I17:I47),1))</f>
        <v>3.4</v>
      </c>
      <c r="J48" s="31">
        <f>ROUND(AVERAGE(J17:J47),1)</f>
        <v>32.8</v>
      </c>
      <c r="K48" s="27">
        <f>ROUND(AVERAGE(K17:K47),3)</f>
        <v>34.148</v>
      </c>
      <c r="L48" s="27">
        <f>ROUND(AVERAGE(L17:L47),3)</f>
        <v>88.338</v>
      </c>
      <c r="M48" s="28">
        <f>ROUND(AVERAGE(M17:M47),1)</f>
        <v>75.6</v>
      </c>
      <c r="N48" s="32">
        <f>IF(SUM(N17:N47)=0,0,ROUND(AVERAGE(N17:N47),1))</f>
        <v>0</v>
      </c>
      <c r="O48" s="27">
        <f>ROUND(AVERAGE(O17:O47),3)</f>
        <v>54.428</v>
      </c>
      <c r="P48" s="28">
        <f>ROUND(AVERAGE(P17:P47),1)</f>
        <v>53.6</v>
      </c>
      <c r="Q48" s="32">
        <f>IF(SUM(Q17:Q47)=0,0,ROUND(AVERAGE(Q17:Q47),1))</f>
        <v>0</v>
      </c>
      <c r="R48" s="31">
        <f>ROUND(AVERAGE(R17:R47),1)</f>
        <v>22</v>
      </c>
      <c r="S48" s="27">
        <f>ROUND(AVERAGE(S17:S47),3)</f>
        <v>33.91</v>
      </c>
      <c r="T48" s="27"/>
      <c r="U48" s="27"/>
      <c r="X48" s="30"/>
      <c r="Y48" s="30"/>
      <c r="Z48" s="30"/>
      <c r="AA48" s="30"/>
    </row>
    <row r="49" spans="1:29" ht="12">
      <c r="A49" s="29" t="s">
        <v>15</v>
      </c>
      <c r="B49" s="29"/>
      <c r="C49" s="29">
        <f>SUM(C17:C47)</f>
        <v>744</v>
      </c>
      <c r="D49" s="27">
        <f>SUM(D17:D47)</f>
        <v>8708.645</v>
      </c>
      <c r="E49" s="28"/>
      <c r="F49" s="28"/>
      <c r="G49" s="27">
        <f>SUM(G17:G47)</f>
        <v>7650.068</v>
      </c>
      <c r="H49" s="28"/>
      <c r="I49" s="28"/>
      <c r="J49" s="28"/>
      <c r="K49" s="27">
        <f>SUM(K17:K47)</f>
        <v>1058.577</v>
      </c>
      <c r="L49" s="27">
        <f>SUM(L17:L47)</f>
        <v>2738.47</v>
      </c>
      <c r="M49" s="28"/>
      <c r="N49" s="28"/>
      <c r="O49" s="27">
        <f>SUM(O17:O47)</f>
        <v>1687.259</v>
      </c>
      <c r="P49" s="28"/>
      <c r="Q49" s="28"/>
      <c r="R49" s="28"/>
      <c r="S49" s="87">
        <f>SUM(S17:S47)</f>
        <v>1051.211</v>
      </c>
      <c r="T49" s="27">
        <f>SUM(T17:T47)</f>
        <v>111.873</v>
      </c>
      <c r="U49" s="27">
        <f>SUM(U17:U47)</f>
        <v>338.66099999999994</v>
      </c>
      <c r="X49" s="16">
        <f>SUM(X17:X47)</f>
        <v>2669.363</v>
      </c>
      <c r="Y49" s="16">
        <f>SUM(Y17:Y47)</f>
        <v>1664.1680000000001</v>
      </c>
      <c r="Z49" s="16">
        <f>SUM(Z17:Z47)</f>
        <v>1005.195</v>
      </c>
      <c r="AA49" s="16"/>
      <c r="AC49" s="15"/>
    </row>
    <row r="50" spans="24:30" ht="12">
      <c r="X50" s="16"/>
      <c r="Y50" s="16"/>
      <c r="Z50" s="16"/>
      <c r="AA50" s="16"/>
      <c r="AC50" s="15"/>
      <c r="AD50" s="25">
        <f>31-COUNTIF(A17:A47,"")</f>
        <v>31</v>
      </c>
    </row>
    <row r="51" spans="1:30" ht="1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3024.035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2709.68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314.355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918.696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619.521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299.174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32.584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96.935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917.996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633.471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284.525</v>
      </c>
      <c r="AA51" s="16"/>
      <c r="AC51" s="15"/>
      <c r="AD51" s="25">
        <f>COUNT(C17:C47)</f>
        <v>31</v>
      </c>
    </row>
    <row r="52" spans="1:34" ht="12">
      <c r="A52" s="1" t="s">
        <v>13</v>
      </c>
      <c r="D52" s="23">
        <f>-'02-18'!D48</f>
        <v>-2493.571</v>
      </c>
      <c r="E52" s="17"/>
      <c r="F52" s="17"/>
      <c r="G52" s="23">
        <f>-'02-18'!G48</f>
        <v>-2199.718</v>
      </c>
      <c r="H52" s="17"/>
      <c r="I52" s="17"/>
      <c r="J52" s="17"/>
      <c r="K52" s="23">
        <f>-'02-18'!K48</f>
        <v>-293.853</v>
      </c>
      <c r="L52" s="23">
        <f>-'02-18'!L48</f>
        <v>-766.972</v>
      </c>
      <c r="M52" s="24"/>
      <c r="N52" s="24"/>
      <c r="O52" s="23">
        <f>-'02-18'!O48</f>
        <v>-466.223</v>
      </c>
      <c r="P52" s="17"/>
      <c r="Q52" s="17"/>
      <c r="R52" s="17"/>
      <c r="S52" s="23">
        <f>-'02-18'!S48</f>
        <v>-300.749</v>
      </c>
      <c r="T52" s="23">
        <f>-'02-18'!T48</f>
        <v>-32.284</v>
      </c>
      <c r="U52" s="23">
        <f>-'02-18'!U48</f>
        <v>-95.989</v>
      </c>
      <c r="V52" s="1" t="s">
        <v>12</v>
      </c>
      <c r="X52" s="23">
        <f>-'02-18'!X48</f>
        <v>-747.296</v>
      </c>
      <c r="Y52" s="23">
        <f>-'02-18'!Y48</f>
        <v>-459.903</v>
      </c>
      <c r="Z52" s="23">
        <f>-'02-18'!Z48</f>
        <v>-287.393</v>
      </c>
      <c r="AA52" s="16"/>
      <c r="AC52" s="15"/>
      <c r="AD52" s="22">
        <v>9</v>
      </c>
      <c r="AE52" s="19"/>
      <c r="AF52" s="21">
        <f>MONTH(A35)</f>
        <v>3</v>
      </c>
      <c r="AG52" s="20"/>
      <c r="AH52" s="19"/>
    </row>
    <row r="53" spans="1:29" ht="12">
      <c r="A53" s="1" t="s">
        <v>11</v>
      </c>
      <c r="D53" s="17">
        <f>D49+D51+D52</f>
        <v>9239.109</v>
      </c>
      <c r="E53" s="17"/>
      <c r="F53" s="17"/>
      <c r="G53" s="17">
        <f>G49+G51+G52</f>
        <v>8160.03</v>
      </c>
      <c r="H53" s="17"/>
      <c r="I53" s="17"/>
      <c r="J53" s="17"/>
      <c r="K53" s="17">
        <f>K49+K51+K52</f>
        <v>1079.079</v>
      </c>
      <c r="L53" s="17">
        <f>L49+L51+L52</f>
        <v>2890.1939999999995</v>
      </c>
      <c r="M53" s="17"/>
      <c r="N53" s="17"/>
      <c r="O53" s="17">
        <f>O49+O51+O52</f>
        <v>1840.5569999999998</v>
      </c>
      <c r="P53" s="17"/>
      <c r="Q53" s="17"/>
      <c r="R53" s="17"/>
      <c r="S53" s="18">
        <f>S49+S51+S52</f>
        <v>1049.636</v>
      </c>
      <c r="T53" s="17">
        <f>T49+T51+T52</f>
        <v>112.173</v>
      </c>
      <c r="U53" s="17">
        <f>U49+U51+U52</f>
        <v>339.60699999999997</v>
      </c>
      <c r="X53" s="16">
        <f>X49+X51+X52</f>
        <v>2840.063</v>
      </c>
      <c r="Y53" s="16">
        <f>Y49+Y51+Y52</f>
        <v>1837.736</v>
      </c>
      <c r="Z53" s="16">
        <f>Z49+Z51+Z52</f>
        <v>1002.327</v>
      </c>
      <c r="AA53" s="16"/>
      <c r="AB53" s="14"/>
      <c r="AC53" s="15"/>
    </row>
    <row r="54" spans="1:28" s="11" customFormat="1" ht="15.75" customHeight="1">
      <c r="A54" s="11" t="s">
        <v>10</v>
      </c>
      <c r="B54" s="11">
        <v>0.5</v>
      </c>
      <c r="C54" s="13" t="s">
        <v>9</v>
      </c>
      <c r="D54" s="13">
        <f>ROUND(S53,0)</f>
        <v>1050</v>
      </c>
      <c r="E54" s="11" t="s">
        <v>8</v>
      </c>
      <c r="F54" s="11">
        <f>ROUND(T53-D54*0.98*B54/1000,2)</f>
        <v>111.66</v>
      </c>
      <c r="G54" s="11" t="s">
        <v>7</v>
      </c>
      <c r="H54" s="11">
        <f>ROUND(U53-T53,2)</f>
        <v>227.43</v>
      </c>
      <c r="AB54" s="2"/>
    </row>
    <row r="55" spans="6:20" ht="12">
      <c r="F55" s="9"/>
      <c r="L55" s="10"/>
      <c r="M55" s="10"/>
      <c r="N55" s="10"/>
      <c r="O55" s="10"/>
      <c r="P55" s="10"/>
      <c r="T55" s="10"/>
    </row>
    <row r="56" spans="1:6" ht="12">
      <c r="A56" s="1" t="s">
        <v>6</v>
      </c>
      <c r="F56" s="9"/>
    </row>
    <row r="57" ht="12">
      <c r="A57" s="1" t="s">
        <v>5</v>
      </c>
    </row>
    <row r="58" ht="12">
      <c r="A58" s="1" t="s">
        <v>4</v>
      </c>
    </row>
    <row r="59" ht="5.25" customHeight="1"/>
    <row r="60" ht="6.75" customHeight="1">
      <c r="A60" s="8"/>
    </row>
    <row r="61" spans="1:6" ht="12">
      <c r="A61" s="1" t="s">
        <v>3</v>
      </c>
      <c r="B61" s="1" t="s">
        <v>2</v>
      </c>
      <c r="F61" s="7" t="s">
        <v>1</v>
      </c>
    </row>
    <row r="62" ht="12">
      <c r="A62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DjVu</dc:creator>
  <cp:keywords/>
  <dc:description/>
  <cp:lastModifiedBy>Sergey</cp:lastModifiedBy>
  <dcterms:created xsi:type="dcterms:W3CDTF">2017-10-18T12:45:38Z</dcterms:created>
  <dcterms:modified xsi:type="dcterms:W3CDTF">2018-07-03T20:54:54Z</dcterms:modified>
  <cp:category/>
  <cp:version/>
  <cp:contentType/>
  <cp:contentStatus/>
</cp:coreProperties>
</file>