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7770" activeTab="2"/>
  </bookViews>
  <sheets>
    <sheet name="10-17" sheetId="1" r:id="rId1"/>
    <sheet name="11-17" sheetId="2" r:id="rId2"/>
    <sheet name="12-17" sheetId="3" r:id="rId3"/>
  </sheets>
  <definedNames>
    <definedName name="_xlnm.Print_Area" localSheetId="0">'10-17'!$A$1:$U$61</definedName>
    <definedName name="_xlnm.Print_Area" localSheetId="1">'11-17'!$A$1:$U$62</definedName>
    <definedName name="_xlnm.Print_Area" localSheetId="2">'12-17'!$A$1:$U$61</definedName>
  </definedNames>
  <calcPr fullCalcOnLoad="1" refMode="R1C1"/>
</workbook>
</file>

<file path=xl/sharedStrings.xml><?xml version="1.0" encoding="utf-8"?>
<sst xmlns="http://schemas.openxmlformats.org/spreadsheetml/2006/main" count="742" uniqueCount="189">
  <si>
    <t>Комментарий</t>
  </si>
  <si>
    <t>/  /</t>
  </si>
  <si>
    <t>ООО "CпецПроект Сервис"</t>
  </si>
  <si>
    <t>Ответственный за учет тепловой энергии</t>
  </si>
  <si>
    <t>Гкал</t>
  </si>
  <si>
    <t>т</t>
  </si>
  <si>
    <t>Wсумм</t>
  </si>
  <si>
    <t>Wгвс</t>
  </si>
  <si>
    <t>M2гвс</t>
  </si>
  <si>
    <t>M1гвс</t>
  </si>
  <si>
    <t>M2</t>
  </si>
  <si>
    <t>M1</t>
  </si>
  <si>
    <t>Дата</t>
  </si>
  <si>
    <t>Часы нештатных ситуаций с остановом учёта, ч</t>
  </si>
  <si>
    <t>Часы нештатных ситуаций с подстановкой договорных значений, ч</t>
  </si>
  <si>
    <t>Часы отключения электропитания, ч</t>
  </si>
  <si>
    <t>W без гвс (Гкал)</t>
  </si>
  <si>
    <t>W гвс (Гкал)</t>
  </si>
  <si>
    <t>V гвс (м3)</t>
  </si>
  <si>
    <t>Тхв на источнике</t>
  </si>
  <si>
    <t>Сумма:</t>
  </si>
  <si>
    <t>С</t>
  </si>
  <si>
    <t>Снятие досчёта по среднему предыдущего отчёта</t>
  </si>
  <si>
    <t>Досчёт по среднему до конца месяца</t>
  </si>
  <si>
    <t>Итого</t>
  </si>
  <si>
    <t>Среднее</t>
  </si>
  <si>
    <t>П</t>
  </si>
  <si>
    <t>разница</t>
  </si>
  <si>
    <t>Погр. (%)</t>
  </si>
  <si>
    <t>ГВС</t>
  </si>
  <si>
    <t>Пр. Гики</t>
  </si>
  <si>
    <t>отоп. (т/ч)</t>
  </si>
  <si>
    <t>м3</t>
  </si>
  <si>
    <t>гр.C</t>
  </si>
  <si>
    <t>кгс/см2</t>
  </si>
  <si>
    <t>ч</t>
  </si>
  <si>
    <t>Пр. нагр.</t>
  </si>
  <si>
    <t>M1гвс-M2гвс</t>
  </si>
  <si>
    <t>Тип расчета</t>
  </si>
  <si>
    <t>V1гвс-V2гвс</t>
  </si>
  <si>
    <t>t1гвс-t2гвс</t>
  </si>
  <si>
    <t>P2гвс</t>
  </si>
  <si>
    <t>t2гвс</t>
  </si>
  <si>
    <t>V2гвс</t>
  </si>
  <si>
    <t>P1гвс</t>
  </si>
  <si>
    <t>t1гвс</t>
  </si>
  <si>
    <t>V1гвс</t>
  </si>
  <si>
    <t>M1-M2</t>
  </si>
  <si>
    <t>t1-t2</t>
  </si>
  <si>
    <t>P2</t>
  </si>
  <si>
    <t>t2</t>
  </si>
  <si>
    <t>P1</t>
  </si>
  <si>
    <t>t1</t>
  </si>
  <si>
    <t>n</t>
  </si>
  <si>
    <t>НС</t>
  </si>
  <si>
    <r>
      <t>Договорные нагрузки:            Gот (т/ч) =</t>
    </r>
    <r>
      <rPr>
        <b/>
        <sz val="11"/>
        <color indexed="8"/>
        <rFont val="Arial Cyr"/>
        <family val="2"/>
      </rPr>
      <t xml:space="preserve">4.69      </t>
    </r>
    <r>
      <rPr>
        <sz val="11"/>
        <color indexed="8"/>
        <rFont val="Arial Cyr"/>
        <family val="2"/>
      </rPr>
      <t xml:space="preserve">    Gвент. (т/ч) =        Gгвс=</t>
    </r>
    <r>
      <rPr>
        <b/>
        <sz val="11"/>
        <color indexed="8"/>
        <rFont val="Arial Cyr"/>
        <family val="2"/>
      </rPr>
      <t xml:space="preserve">4.96 </t>
    </r>
    <r>
      <rPr>
        <sz val="11"/>
        <color indexed="8"/>
        <rFont val="Arial Cyr"/>
        <family val="2"/>
      </rPr>
      <t xml:space="preserve">    Gгвс (т/сут) = </t>
    </r>
    <r>
      <rPr>
        <b/>
        <sz val="11"/>
        <color indexed="8"/>
        <rFont val="Arial Cyr"/>
        <family val="2"/>
      </rPr>
      <t xml:space="preserve">27.6       </t>
    </r>
    <r>
      <rPr>
        <sz val="11"/>
        <color indexed="8"/>
        <rFont val="Arial Cyr"/>
        <family val="2"/>
      </rPr>
      <t xml:space="preserve">Gцир. (т/ч) = </t>
    </r>
  </si>
  <si>
    <t/>
  </si>
  <si>
    <t xml:space="preserve"> </t>
  </si>
  <si>
    <t>Тр. подпитки (V5)</t>
  </si>
  <si>
    <t>13.58</t>
  </si>
  <si>
    <t>0.045</t>
  </si>
  <si>
    <t>ЭРСВ-450 20</t>
  </si>
  <si>
    <t>тр.цирк. ГВС</t>
  </si>
  <si>
    <t>54.34</t>
  </si>
  <si>
    <t>0.181</t>
  </si>
  <si>
    <t>ЭРСВ-450 40</t>
  </si>
  <si>
    <t>Обратн.тр.</t>
  </si>
  <si>
    <t>34.78</t>
  </si>
  <si>
    <t>0.116</t>
  </si>
  <si>
    <t>ЭРСВ-450 32</t>
  </si>
  <si>
    <t>тр-д. ГВС</t>
  </si>
  <si>
    <t>Подающ. тр.</t>
  </si>
  <si>
    <t>Gmax</t>
  </si>
  <si>
    <t>Gmin</t>
  </si>
  <si>
    <t>расходомер</t>
  </si>
  <si>
    <r>
      <t xml:space="preserve">Тепловычислитель: </t>
    </r>
    <r>
      <rPr>
        <b/>
        <sz val="12"/>
        <rFont val="Arial Cyr"/>
        <family val="0"/>
      </rPr>
      <t>СПТ-943</t>
    </r>
    <r>
      <rPr>
        <sz val="12"/>
        <rFont val="Arial Cyr"/>
        <family val="0"/>
      </rPr>
      <t xml:space="preserve"> № </t>
    </r>
    <r>
      <rPr>
        <b/>
        <sz val="12"/>
        <rFont val="Arial Cyr"/>
        <family val="0"/>
      </rPr>
      <t>07074</t>
    </r>
  </si>
  <si>
    <t>Режим(схема): 0;0</t>
  </si>
  <si>
    <t>Источник теплоты: ТЭЦ-14</t>
  </si>
  <si>
    <t>21749</t>
  </si>
  <si>
    <t>Договор</t>
  </si>
  <si>
    <t>СИ-3</t>
  </si>
  <si>
    <t xml:space="preserve">Схема теплоснабжения: Двухтрубная с циркуляцией ГВС  </t>
  </si>
  <si>
    <t xml:space="preserve">Турбинная, 7 </t>
  </si>
  <si>
    <t>Адрес</t>
  </si>
  <si>
    <t>ООО "Жилкомсервис"</t>
  </si>
  <si>
    <t>Потребитель</t>
  </si>
  <si>
    <t>по</t>
  </si>
  <si>
    <t>с</t>
  </si>
  <si>
    <t>Отчёт о потреблении тепловой энергии и теплоносителя</t>
  </si>
  <si>
    <t>23.09.17</t>
  </si>
  <si>
    <t>21; 21;</t>
  </si>
  <si>
    <t>0</t>
  </si>
  <si>
    <t>24.09.17</t>
  </si>
  <si>
    <t>25.09.17</t>
  </si>
  <si>
    <t xml:space="preserve"> 21;</t>
  </si>
  <si>
    <t>26.09.17</t>
  </si>
  <si>
    <t>27.09.17</t>
  </si>
  <si>
    <t>28.09.17</t>
  </si>
  <si>
    <t>29.09.17</t>
  </si>
  <si>
    <t>30.09.17</t>
  </si>
  <si>
    <t>01.10.17</t>
  </si>
  <si>
    <t>02.10.17</t>
  </si>
  <si>
    <t>03.10.17</t>
  </si>
  <si>
    <t>04.10.17</t>
  </si>
  <si>
    <t>05.10.17</t>
  </si>
  <si>
    <t>06.10.17</t>
  </si>
  <si>
    <t>07.10.17</t>
  </si>
  <si>
    <t>08.10.17</t>
  </si>
  <si>
    <t>09.10.17</t>
  </si>
  <si>
    <t>10.10.17</t>
  </si>
  <si>
    <t>2;9;21; 2;21;</t>
  </si>
  <si>
    <t>11.10.17</t>
  </si>
  <si>
    <t>12.10.17</t>
  </si>
  <si>
    <t>13.10.17</t>
  </si>
  <si>
    <t>14.10.17</t>
  </si>
  <si>
    <t>15.10.17</t>
  </si>
  <si>
    <t>16.10.17</t>
  </si>
  <si>
    <t>17.10.17</t>
  </si>
  <si>
    <t>18.10.17</t>
  </si>
  <si>
    <t>19.10.17</t>
  </si>
  <si>
    <t>20.10.17</t>
  </si>
  <si>
    <t>21.10.17</t>
  </si>
  <si>
    <t>22.10.17</t>
  </si>
  <si>
    <t>Заявка: 02/147-2869 от 17.10.17</t>
  </si>
  <si>
    <t>23.10.17</t>
  </si>
  <si>
    <t>24.10.17</t>
  </si>
  <si>
    <t>25.10.17</t>
  </si>
  <si>
    <t xml:space="preserve"> 16;21;</t>
  </si>
  <si>
    <t>26.10.17</t>
  </si>
  <si>
    <t>27.10.17</t>
  </si>
  <si>
    <t>2;8;9;14;16;19;21; 2;14;16;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</si>
  <si>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</si>
  <si>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</si>
  <si>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</si>
  <si>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</si>
  <si>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</si>
  <si>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</si>
  <si>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</si>
  <si>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</si>
  <si>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</si>
  <si>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</si>
  <si>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</si>
  <si>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</si>
  <si>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</si>
  <si>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</si>
  <si>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</si>
  <si>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</si>
  <si>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 xml:space="preserve">21; 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</si>
  <si>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</si>
  <si>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</si>
  <si>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</si>
  <si>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</si>
  <si>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</si>
  <si>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</si>
  <si>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</si>
  <si>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</si>
  <si>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</si>
  <si>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</si>
  <si>
    <t>23.11.17</t>
  </si>
  <si>
    <t>24.11.17</t>
  </si>
  <si>
    <t>25.11.17</t>
  </si>
  <si>
    <t>26.11.17</t>
  </si>
  <si>
    <t>27.11.17</t>
  </si>
  <si>
    <t>28.11.17</t>
  </si>
  <si>
    <t>29.11.17</t>
  </si>
  <si>
    <t>30.11.17</t>
  </si>
  <si>
    <t>01.12.17</t>
  </si>
  <si>
    <t xml:space="preserve">8;21; </t>
  </si>
  <si>
    <t>02.12.17</t>
  </si>
  <si>
    <t>03.12.17</t>
  </si>
  <si>
    <t>04.12.17</t>
  </si>
  <si>
    <t>05.12.17</t>
  </si>
  <si>
    <t>06.12.17</t>
  </si>
  <si>
    <t>07.12.17</t>
  </si>
  <si>
    <t>08.12.17</t>
  </si>
  <si>
    <t>09.12.17</t>
  </si>
  <si>
    <t>10.12.17</t>
  </si>
  <si>
    <t>11.12.17</t>
  </si>
  <si>
    <t>12.12.17</t>
  </si>
  <si>
    <t>13.12.17</t>
  </si>
  <si>
    <t>14.12.17</t>
  </si>
  <si>
    <t>15.12.17</t>
  </si>
  <si>
    <t>16.12.17</t>
  </si>
  <si>
    <t>17.12.17</t>
  </si>
  <si>
    <t>18.12.17</t>
  </si>
  <si>
    <t>19.12.17</t>
  </si>
  <si>
    <t>20.12.17</t>
  </si>
  <si>
    <t>21.12.17</t>
  </si>
  <si>
    <t>22.12.17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</si>
</sst>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5">
    <font>
      <sz val="10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color indexed="12"/>
      <name val="Arial Cyr"/>
      <family val="0"/>
    </font>
    <font>
      <sz val="10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60"/>
      <name val="Arial Cyr"/>
      <family val="0"/>
    </font>
    <font>
      <sz val="10"/>
      <color indexed="17"/>
      <name val="Arial Cyr"/>
      <family val="0"/>
    </font>
    <font>
      <sz val="10"/>
      <color indexed="42"/>
      <name val="Arial Cyr"/>
      <family val="0"/>
    </font>
    <font>
      <sz val="10"/>
      <color indexed="8"/>
      <name val="Arial Cyr"/>
      <family val="2"/>
    </font>
    <font>
      <b/>
      <u val="single"/>
      <sz val="10"/>
      <color indexed="6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 Cyr"/>
      <family val="0"/>
    </font>
    <font>
      <sz val="10"/>
      <color indexed="17"/>
      <name val="Arial"/>
      <family val="2"/>
    </font>
    <font>
      <b/>
      <u val="single"/>
      <sz val="10"/>
      <color indexed="17"/>
      <name val="Arial Cyr"/>
      <family val="0"/>
    </font>
    <font>
      <b/>
      <u val="single"/>
      <sz val="10"/>
      <color indexed="42"/>
      <name val="Arial Cyr"/>
      <family val="0"/>
    </font>
    <font>
      <u val="single"/>
      <sz val="10"/>
      <color indexed="10"/>
      <name val="Arial Cyr"/>
      <family val="0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9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center"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57" applyNumberFormat="1" applyFont="1" applyFill="1" applyBorder="1" applyAlignment="1" applyProtection="1">
      <alignment/>
      <protection/>
    </xf>
    <xf numFmtId="0" fontId="2" fillId="0" borderId="0" xfId="56" applyNumberFormat="1" applyFont="1" applyFill="1" applyBorder="1" applyAlignment="1" applyProtection="1">
      <alignment/>
      <protection/>
    </xf>
    <xf numFmtId="0" fontId="2" fillId="0" borderId="0" xfId="57" applyFill="1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0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57" applyFont="1" applyFill="1">
      <alignment/>
      <protection/>
    </xf>
    <xf numFmtId="0" fontId="2" fillId="0" borderId="0" xfId="57" applyFill="1">
      <alignment/>
      <protection/>
    </xf>
    <xf numFmtId="0" fontId="5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2" fillId="0" borderId="0" xfId="56" applyFont="1" applyFill="1">
      <alignment/>
      <protection/>
    </xf>
    <xf numFmtId="0" fontId="7" fillId="0" borderId="0" xfId="57" applyFont="1" applyFill="1" applyAlignment="1">
      <alignment horizontal="center"/>
      <protection/>
    </xf>
    <xf numFmtId="165" fontId="7" fillId="0" borderId="0" xfId="57" applyNumberFormat="1" applyFont="1" applyFill="1" applyAlignment="1">
      <alignment horizontal="center"/>
      <protection/>
    </xf>
    <xf numFmtId="0" fontId="2" fillId="0" borderId="0" xfId="57" applyNumberFormat="1" applyFont="1" applyFill="1" applyBorder="1" applyAlignment="1" applyProtection="1">
      <alignment horizontal="right"/>
      <protection/>
    </xf>
    <xf numFmtId="165" fontId="2" fillId="0" borderId="0" xfId="57" applyNumberFormat="1" applyFill="1" applyAlignment="1">
      <alignment horizontal="right"/>
      <protection/>
    </xf>
    <xf numFmtId="0" fontId="2" fillId="0" borderId="0" xfId="57" applyFont="1" applyFill="1" applyAlignment="1">
      <alignment horizontal="center"/>
      <protection/>
    </xf>
    <xf numFmtId="1" fontId="3" fillId="0" borderId="0" xfId="57" applyNumberFormat="1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1" fontId="9" fillId="0" borderId="1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>
      <alignment horizontal="right"/>
    </xf>
    <xf numFmtId="0" fontId="2" fillId="0" borderId="0" xfId="55" applyNumberFormat="1" applyFont="1" applyFill="1" applyBorder="1" applyAlignment="1" applyProtection="1">
      <alignment horizontal="right"/>
      <protection/>
    </xf>
    <xf numFmtId="165" fontId="2" fillId="0" borderId="11" xfId="57" applyNumberFormat="1" applyFill="1" applyBorder="1" applyAlignment="1">
      <alignment horizontal="right"/>
      <protection/>
    </xf>
    <xf numFmtId="0" fontId="2" fillId="0" borderId="11" xfId="57" applyFill="1" applyBorder="1" applyAlignment="1">
      <alignment horizontal="right"/>
      <protection/>
    </xf>
    <xf numFmtId="0" fontId="2" fillId="0" borderId="11" xfId="57" applyFill="1" applyBorder="1">
      <alignment/>
      <protection/>
    </xf>
    <xf numFmtId="165" fontId="2" fillId="0" borderId="0" xfId="57" applyNumberFormat="1" applyFill="1" applyAlignment="1">
      <alignment horizontal="center"/>
      <protection/>
    </xf>
    <xf numFmtId="166" fontId="2" fillId="0" borderId="11" xfId="57" applyNumberFormat="1" applyFill="1" applyBorder="1" applyAlignment="1">
      <alignment horizontal="right"/>
      <protection/>
    </xf>
    <xf numFmtId="1" fontId="4" fillId="0" borderId="11" xfId="0" applyNumberFormat="1" applyFont="1" applyFill="1" applyBorder="1" applyAlignment="1">
      <alignment horizontal="right"/>
    </xf>
    <xf numFmtId="166" fontId="4" fillId="0" borderId="11" xfId="0" applyNumberFormat="1" applyFont="1" applyFill="1" applyBorder="1" applyAlignment="1">
      <alignment horizontal="right"/>
    </xf>
    <xf numFmtId="166" fontId="11" fillId="0" borderId="0" xfId="57" applyNumberFormat="1" applyFont="1" applyFill="1" applyAlignment="1">
      <alignment horizontal="center"/>
      <protection/>
    </xf>
    <xf numFmtId="2" fontId="3" fillId="0" borderId="0" xfId="57" applyNumberFormat="1" applyFont="1" applyFill="1" applyAlignment="1">
      <alignment horizontal="center"/>
      <protection/>
    </xf>
    <xf numFmtId="165" fontId="3" fillId="0" borderId="0" xfId="57" applyNumberFormat="1" applyFont="1" applyFill="1" applyAlignment="1">
      <alignment horizontal="center"/>
      <protection/>
    </xf>
    <xf numFmtId="2" fontId="12" fillId="0" borderId="0" xfId="57" applyNumberFormat="1" applyFont="1" applyFill="1" applyAlignment="1">
      <alignment horizontal="center"/>
      <protection/>
    </xf>
    <xf numFmtId="165" fontId="12" fillId="0" borderId="0" xfId="57" applyNumberFormat="1" applyFont="1" applyFill="1" applyAlignment="1">
      <alignment horizontal="center"/>
      <protection/>
    </xf>
    <xf numFmtId="2" fontId="13" fillId="0" borderId="0" xfId="55" applyNumberFormat="1" applyFont="1" applyFill="1" applyBorder="1" applyAlignment="1" applyProtection="1">
      <alignment horizontal="center"/>
      <protection/>
    </xf>
    <xf numFmtId="165" fontId="7" fillId="0" borderId="0" xfId="58" applyNumberFormat="1" applyFont="1" applyFill="1" applyBorder="1" applyAlignment="1">
      <alignment horizontal="center"/>
      <protection/>
    </xf>
    <xf numFmtId="165" fontId="2" fillId="0" borderId="11" xfId="55" applyNumberFormat="1" applyFill="1" applyBorder="1" applyAlignment="1">
      <alignment horizontal="right"/>
      <protection/>
    </xf>
    <xf numFmtId="0" fontId="2" fillId="0" borderId="11" xfId="56" applyFill="1" applyBorder="1" applyAlignment="1">
      <alignment horizontal="left"/>
      <protection/>
    </xf>
    <xf numFmtId="164" fontId="14" fillId="0" borderId="12" xfId="58" applyNumberFormat="1" applyFont="1" applyFill="1" applyBorder="1" applyAlignment="1">
      <alignment horizontal="right"/>
      <protection/>
    </xf>
    <xf numFmtId="0" fontId="7" fillId="0" borderId="0" xfId="57" applyFont="1" applyFill="1">
      <alignment/>
      <protection/>
    </xf>
    <xf numFmtId="0" fontId="15" fillId="0" borderId="0" xfId="54" applyFont="1" applyFill="1" applyAlignment="1">
      <alignment horizontal="center"/>
      <protection/>
    </xf>
    <xf numFmtId="0" fontId="16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0" fontId="18" fillId="0" borderId="0" xfId="54" applyFont="1" applyFill="1" applyAlignment="1">
      <alignment horizontal="center"/>
      <protection/>
    </xf>
    <xf numFmtId="0" fontId="19" fillId="0" borderId="0" xfId="54" applyFont="1" applyFill="1" applyAlignment="1">
      <alignment horizontal="center"/>
      <protection/>
    </xf>
    <xf numFmtId="0" fontId="20" fillId="33" borderId="0" xfId="55" applyNumberFormat="1" applyFont="1" applyFill="1" applyBorder="1" applyAlignment="1" applyProtection="1">
      <alignment horizontal="center"/>
      <protection/>
    </xf>
    <xf numFmtId="0" fontId="21" fillId="0" borderId="0" xfId="57" applyFont="1" applyFill="1" applyAlignment="1">
      <alignment horizontal="center"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1" fillId="0" borderId="0" xfId="57" applyFont="1" applyFill="1" applyAlignment="1">
      <alignment horizontal="center"/>
      <protection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" fillId="0" borderId="0" xfId="55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horizontal="right"/>
    </xf>
    <xf numFmtId="0" fontId="6" fillId="0" borderId="0" xfId="57" applyFont="1" applyFill="1" applyAlignment="1">
      <alignment horizontal="left"/>
      <protection/>
    </xf>
    <xf numFmtId="0" fontId="5" fillId="0" borderId="0" xfId="55" applyFont="1" applyFill="1">
      <alignment/>
      <protection/>
    </xf>
    <xf numFmtId="0" fontId="14" fillId="0" borderId="0" xfId="0" applyFont="1" applyFill="1" applyAlignment="1">
      <alignment horizontal="right"/>
    </xf>
    <xf numFmtId="14" fontId="25" fillId="0" borderId="0" xfId="55" applyNumberFormat="1" applyFont="1" applyFill="1" applyAlignment="1">
      <alignment horizontal="left"/>
      <protection/>
    </xf>
    <xf numFmtId="0" fontId="26" fillId="0" borderId="0" xfId="55" applyFont="1" applyFill="1" applyAlignment="1">
      <alignment horizontal="right"/>
      <protection/>
    </xf>
    <xf numFmtId="0" fontId="5" fillId="0" borderId="0" xfId="57" applyFont="1" applyFill="1" applyAlignment="1">
      <alignment horizontal="right"/>
      <protection/>
    </xf>
    <xf numFmtId="0" fontId="27" fillId="0" borderId="0" xfId="0" applyFont="1" applyFill="1" applyAlignment="1">
      <alignment/>
    </xf>
    <xf numFmtId="0" fontId="2" fillId="0" borderId="0" xfId="57" applyNumberFormat="1" applyFont="1" applyFill="1" applyBorder="1" applyAlignment="1" applyProtection="1">
      <alignment horizontal="center"/>
      <protection/>
    </xf>
    <xf numFmtId="14" fontId="28" fillId="0" borderId="0" xfId="0" applyNumberFormat="1" applyFont="1" applyFill="1" applyBorder="1" applyAlignment="1">
      <alignment/>
    </xf>
    <xf numFmtId="0" fontId="6" fillId="0" borderId="0" xfId="57" applyFont="1" applyFill="1" applyAlignment="1">
      <alignment horizontal="right"/>
      <protection/>
    </xf>
    <xf numFmtId="165" fontId="2" fillId="34" borderId="11" xfId="57" applyNumberFormat="1" applyFill="1" applyBorder="1" applyAlignment="1">
      <alignment horizontal="right"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1" fillId="0" borderId="0" xfId="57" applyFont="1" applyFill="1" applyAlignment="1">
      <alignment horizontal="center"/>
      <protection/>
    </xf>
    <xf numFmtId="0" fontId="1" fillId="0" borderId="0" xfId="0" applyFont="1" applyFill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ОО_ЖКС_№_1_Московского_района_18158 21_12_2013_11_36_32" xfId="54"/>
    <cellStyle name="Обычный_СИ-1 (закрытая) - пример" xfId="55"/>
    <cellStyle name="Обычный_СИ-2 (2-х труб. с ГВС) - пример" xfId="56"/>
    <cellStyle name="Обычный_СИ-3 (2-х труб. с ГВС и цир.) - пример" xfId="57"/>
    <cellStyle name="Обычный_Шаблон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view="pageBreakPreview" zoomScale="80" zoomScaleSheetLayoutView="80" zoomScalePageLayoutView="0" workbookViewId="0" topLeftCell="A28">
      <selection activeCell="S48" sqref="S48"/>
    </sheetView>
  </sheetViews>
  <sheetFormatPr defaultColWidth="9.140625" defaultRowHeight="12.75"/>
  <cols>
    <col min="1" max="1" width="11.421875" style="1" customWidth="1"/>
    <col min="2" max="2" width="10.421875" style="1" customWidth="1"/>
    <col min="3" max="3" width="10.7109375" style="1" customWidth="1"/>
    <col min="4" max="4" width="10.421875" style="1" customWidth="1"/>
    <col min="5" max="5" width="7.7109375" style="1" customWidth="1"/>
    <col min="6" max="6" width="10.8515625" style="1" customWidth="1"/>
    <col min="7" max="7" width="12.28125" style="1" customWidth="1"/>
    <col min="8" max="8" width="10.57421875" style="1" customWidth="1"/>
    <col min="9" max="9" width="8.00390625" style="1" customWidth="1"/>
    <col min="10" max="10" width="8.140625" style="1" customWidth="1"/>
    <col min="11" max="11" width="13.00390625" style="1" customWidth="1"/>
    <col min="12" max="12" width="10.28125" style="1" customWidth="1"/>
    <col min="13" max="13" width="12.8515625" style="1" customWidth="1"/>
    <col min="14" max="14" width="8.00390625" style="1" customWidth="1"/>
    <col min="15" max="15" width="10.28125" style="1" customWidth="1"/>
    <col min="16" max="16" width="8.421875" style="1" customWidth="1"/>
    <col min="17" max="17" width="8.28125" style="1" customWidth="1"/>
    <col min="18" max="18" width="9.00390625" style="1" customWidth="1"/>
    <col min="19" max="19" width="9.7109375" style="1" customWidth="1"/>
    <col min="20" max="20" width="9.140625" style="1" customWidth="1"/>
    <col min="21" max="21" width="10.00390625" style="1" customWidth="1"/>
    <col min="22" max="22" width="9.140625" style="1" customWidth="1"/>
    <col min="23" max="23" width="4.00390625" style="1" customWidth="1"/>
    <col min="24" max="25" width="9.140625" style="3" customWidth="1"/>
    <col min="26" max="26" width="12.421875" style="3" customWidth="1"/>
    <col min="27" max="27" width="4.140625" style="3" customWidth="1"/>
    <col min="28" max="28" width="9.140625" style="2" customWidth="1"/>
    <col min="29" max="29" width="4.140625" style="3" customWidth="1"/>
    <col min="30" max="31" width="9.140625" style="3" customWidth="1"/>
    <col min="32" max="33" width="9.140625" style="4" customWidth="1"/>
    <col min="34" max="34" width="9.140625" style="3" customWidth="1"/>
    <col min="35" max="16384" width="9.140625" style="1" customWidth="1"/>
  </cols>
  <sheetData>
    <row r="1" spans="3:13" ht="15.75" customHeight="1">
      <c r="C1" s="10" t="s">
        <v>88</v>
      </c>
      <c r="E1" s="10"/>
      <c r="F1" s="10"/>
      <c r="G1" s="10"/>
      <c r="H1" s="10"/>
      <c r="I1" s="10"/>
      <c r="J1" s="70" t="s">
        <v>87</v>
      </c>
      <c r="K1" s="69" t="str">
        <f>A17</f>
        <v>23.09.17</v>
      </c>
      <c r="L1" s="70" t="s">
        <v>86</v>
      </c>
      <c r="M1" s="69">
        <f>K1+DAY(SUM(C17:C46)/24-1)</f>
        <v>43030</v>
      </c>
    </row>
    <row r="2" spans="1:18" ht="12.75">
      <c r="A2" s="1" t="s">
        <v>85</v>
      </c>
      <c r="B2" s="59" t="s">
        <v>84</v>
      </c>
      <c r="R2" s="1" t="s">
        <v>57</v>
      </c>
    </row>
    <row r="3" spans="1:21" ht="12.75">
      <c r="A3" s="1" t="s">
        <v>83</v>
      </c>
      <c r="B3" s="59" t="s">
        <v>82</v>
      </c>
      <c r="L3" s="59" t="s">
        <v>81</v>
      </c>
      <c r="U3" s="68" t="s">
        <v>80</v>
      </c>
    </row>
    <row r="4" ht="3.75" customHeight="1"/>
    <row r="5" spans="1:21" ht="15.75" customHeight="1">
      <c r="A5" s="10" t="s">
        <v>79</v>
      </c>
      <c r="B5" s="67" t="s">
        <v>78</v>
      </c>
      <c r="F5" s="66"/>
      <c r="G5" s="65"/>
      <c r="H5" s="64"/>
      <c r="L5" s="59" t="s">
        <v>77</v>
      </c>
      <c r="U5" s="63" t="s">
        <v>76</v>
      </c>
    </row>
    <row r="6" spans="1:21" ht="15.75" customHeight="1">
      <c r="A6" s="62" t="s">
        <v>75</v>
      </c>
      <c r="B6" s="10"/>
      <c r="C6" s="9"/>
      <c r="D6" s="61"/>
      <c r="U6" s="60"/>
    </row>
    <row r="7" ht="6.75" customHeight="1"/>
    <row r="8" spans="1:13" s="2" customFormat="1" ht="12.75">
      <c r="A8" s="59"/>
      <c r="B8" s="59" t="s">
        <v>74</v>
      </c>
      <c r="C8" s="59"/>
      <c r="D8" s="5" t="s">
        <v>73</v>
      </c>
      <c r="E8" s="5" t="s">
        <v>72</v>
      </c>
      <c r="J8" s="59" t="s">
        <v>74</v>
      </c>
      <c r="K8" s="59"/>
      <c r="L8" s="5" t="s">
        <v>73</v>
      </c>
      <c r="M8" s="5" t="s">
        <v>72</v>
      </c>
    </row>
    <row r="9" spans="1:13" s="2" customFormat="1" ht="12.75">
      <c r="A9" s="58" t="s">
        <v>71</v>
      </c>
      <c r="B9" s="57" t="s">
        <v>65</v>
      </c>
      <c r="C9" s="59"/>
      <c r="D9" s="56" t="s">
        <v>64</v>
      </c>
      <c r="E9" s="56" t="s">
        <v>63</v>
      </c>
      <c r="H9" s="58" t="s">
        <v>70</v>
      </c>
      <c r="I9" s="5"/>
      <c r="J9" s="57" t="s">
        <v>69</v>
      </c>
      <c r="K9" s="57"/>
      <c r="L9" s="56" t="s">
        <v>68</v>
      </c>
      <c r="M9" s="56" t="s">
        <v>67</v>
      </c>
    </row>
    <row r="10" spans="1:19" s="2" customFormat="1" ht="12.75">
      <c r="A10" s="58" t="s">
        <v>66</v>
      </c>
      <c r="B10" s="57" t="s">
        <v>65</v>
      </c>
      <c r="C10" s="59"/>
      <c r="D10" s="56" t="s">
        <v>64</v>
      </c>
      <c r="E10" s="56" t="s">
        <v>63</v>
      </c>
      <c r="H10" s="58" t="s">
        <v>62</v>
      </c>
      <c r="I10" s="5"/>
      <c r="J10" s="57" t="s">
        <v>61</v>
      </c>
      <c r="K10" s="57"/>
      <c r="L10" s="56" t="s">
        <v>60</v>
      </c>
      <c r="M10" s="56" t="s">
        <v>59</v>
      </c>
      <c r="P10" s="56"/>
      <c r="Q10" s="5"/>
      <c r="S10" s="5"/>
    </row>
    <row r="11" spans="8:19" s="2" customFormat="1" ht="12.75">
      <c r="H11" s="5" t="s">
        <v>58</v>
      </c>
      <c r="I11" s="5"/>
      <c r="J11" s="57" t="s">
        <v>57</v>
      </c>
      <c r="K11" s="57"/>
      <c r="L11" s="56" t="s">
        <v>56</v>
      </c>
      <c r="M11" s="56" t="s">
        <v>56</v>
      </c>
      <c r="P11" s="56"/>
      <c r="Q11" s="5"/>
      <c r="S11" s="5"/>
    </row>
    <row r="12" ht="6.75" customHeight="1">
      <c r="AB12" s="55"/>
    </row>
    <row r="13" spans="1:34" s="49" customFormat="1" ht="15" customHeight="1">
      <c r="A13" s="54" t="s">
        <v>55</v>
      </c>
      <c r="B13" s="54"/>
      <c r="C13" s="54"/>
      <c r="D13" s="53"/>
      <c r="F13" s="53"/>
      <c r="I13" s="53"/>
      <c r="R13" s="52"/>
      <c r="S13" s="52"/>
      <c r="T13" s="52"/>
      <c r="U13" s="52"/>
      <c r="V13" s="52"/>
      <c r="W13" s="52"/>
      <c r="X13" s="52"/>
      <c r="Y13" s="52"/>
      <c r="Z13" s="50"/>
      <c r="AA13" s="50"/>
      <c r="AB13" s="2"/>
      <c r="AC13" s="50"/>
      <c r="AD13" s="50"/>
      <c r="AE13" s="51"/>
      <c r="AF13" s="50"/>
      <c r="AG13" s="50"/>
      <c r="AH13" s="50"/>
    </row>
    <row r="14" ht="7.5" customHeight="1"/>
    <row r="15" spans="1:32" ht="12.75">
      <c r="A15" s="26" t="s">
        <v>12</v>
      </c>
      <c r="B15" s="26" t="s">
        <v>54</v>
      </c>
      <c r="C15" s="26" t="s">
        <v>53</v>
      </c>
      <c r="D15" s="26" t="s">
        <v>11</v>
      </c>
      <c r="E15" s="26" t="s">
        <v>52</v>
      </c>
      <c r="F15" s="26" t="s">
        <v>51</v>
      </c>
      <c r="G15" s="26" t="s">
        <v>10</v>
      </c>
      <c r="H15" s="26" t="s">
        <v>50</v>
      </c>
      <c r="I15" s="26" t="s">
        <v>49</v>
      </c>
      <c r="J15" s="26" t="s">
        <v>48</v>
      </c>
      <c r="K15" s="26" t="s">
        <v>47</v>
      </c>
      <c r="L15" s="26" t="s">
        <v>46</v>
      </c>
      <c r="M15" s="26" t="s">
        <v>45</v>
      </c>
      <c r="N15" s="26" t="s">
        <v>44</v>
      </c>
      <c r="O15" s="26" t="s">
        <v>43</v>
      </c>
      <c r="P15" s="26" t="s">
        <v>42</v>
      </c>
      <c r="Q15" s="26" t="s">
        <v>41</v>
      </c>
      <c r="R15" s="26" t="s">
        <v>40</v>
      </c>
      <c r="S15" s="26" t="s">
        <v>39</v>
      </c>
      <c r="T15" s="26" t="s">
        <v>7</v>
      </c>
      <c r="U15" s="26" t="s">
        <v>6</v>
      </c>
      <c r="V15" s="1" t="s">
        <v>38</v>
      </c>
      <c r="X15" s="48" t="s">
        <v>9</v>
      </c>
      <c r="Y15" s="48" t="s">
        <v>8</v>
      </c>
      <c r="Z15" s="48" t="s">
        <v>37</v>
      </c>
      <c r="AA15" s="48"/>
      <c r="AB15" s="47" t="s">
        <v>36</v>
      </c>
      <c r="AC15" s="12"/>
      <c r="AF15" s="44" t="s">
        <v>30</v>
      </c>
    </row>
    <row r="16" spans="1:34" ht="12.75">
      <c r="A16" s="26"/>
      <c r="B16" s="26"/>
      <c r="C16" s="26" t="s">
        <v>35</v>
      </c>
      <c r="D16" s="26" t="s">
        <v>5</v>
      </c>
      <c r="E16" s="26" t="s">
        <v>33</v>
      </c>
      <c r="F16" s="26" t="s">
        <v>34</v>
      </c>
      <c r="G16" s="26" t="s">
        <v>5</v>
      </c>
      <c r="H16" s="26" t="s">
        <v>33</v>
      </c>
      <c r="I16" s="26" t="s">
        <v>34</v>
      </c>
      <c r="J16" s="26" t="s">
        <v>33</v>
      </c>
      <c r="K16" s="26" t="s">
        <v>5</v>
      </c>
      <c r="L16" s="26" t="s">
        <v>32</v>
      </c>
      <c r="M16" s="26" t="s">
        <v>33</v>
      </c>
      <c r="N16" s="26" t="s">
        <v>34</v>
      </c>
      <c r="O16" s="26" t="s">
        <v>32</v>
      </c>
      <c r="P16" s="26" t="s">
        <v>33</v>
      </c>
      <c r="Q16" s="26" t="s">
        <v>34</v>
      </c>
      <c r="R16" s="26" t="s">
        <v>33</v>
      </c>
      <c r="S16" s="26" t="s">
        <v>32</v>
      </c>
      <c r="T16" s="26" t="s">
        <v>4</v>
      </c>
      <c r="U16" s="26" t="s">
        <v>4</v>
      </c>
      <c r="X16" s="48" t="s">
        <v>5</v>
      </c>
      <c r="Y16" s="48" t="s">
        <v>5</v>
      </c>
      <c r="Z16" s="48" t="s">
        <v>5</v>
      </c>
      <c r="AA16" s="48"/>
      <c r="AB16" s="47" t="s">
        <v>31</v>
      </c>
      <c r="AC16" s="12"/>
      <c r="AD16" s="46" t="s">
        <v>30</v>
      </c>
      <c r="AE16" s="45" t="s">
        <v>27</v>
      </c>
      <c r="AF16" s="44" t="s">
        <v>29</v>
      </c>
      <c r="AG16" s="43" t="s">
        <v>27</v>
      </c>
      <c r="AH16" s="42" t="s">
        <v>28</v>
      </c>
    </row>
    <row r="17" spans="1:34" ht="12.75">
      <c r="A17" s="40" t="s">
        <v>89</v>
      </c>
      <c r="B17" s="39" t="s">
        <v>90</v>
      </c>
      <c r="C17" s="26">
        <v>24</v>
      </c>
      <c r="D17" s="24">
        <v>115.219</v>
      </c>
      <c r="E17" s="25">
        <v>70.8</v>
      </c>
      <c r="F17" s="25">
        <v>6.7</v>
      </c>
      <c r="G17" s="24">
        <v>102.943</v>
      </c>
      <c r="H17" s="25">
        <v>43</v>
      </c>
      <c r="I17" s="25">
        <v>4.6</v>
      </c>
      <c r="J17" s="28">
        <f aca="true" t="shared" si="0" ref="J17:J41">E17-H17</f>
        <v>27.799999999999997</v>
      </c>
      <c r="K17" s="38">
        <f aca="true" t="shared" si="1" ref="K17:K41">ROUND(D17-G17,3)</f>
        <v>12.276</v>
      </c>
      <c r="L17" s="24">
        <v>60.094</v>
      </c>
      <c r="M17" s="25">
        <v>70.8</v>
      </c>
      <c r="N17" s="25" t="s">
        <v>91</v>
      </c>
      <c r="O17" s="24">
        <v>47.579</v>
      </c>
      <c r="P17" s="25">
        <v>52.2</v>
      </c>
      <c r="Q17" s="25" t="s">
        <v>91</v>
      </c>
      <c r="R17" s="28">
        <f aca="true" t="shared" si="2" ref="R17:R41">M17-P17</f>
        <v>18.599999999999994</v>
      </c>
      <c r="S17" s="38">
        <f aca="true" t="shared" si="3" ref="S17:S41">ROUND(L17-O17,3)</f>
        <v>12.515</v>
      </c>
      <c r="T17" s="24">
        <v>1.712</v>
      </c>
      <c r="U17" s="24">
        <v>3.738</v>
      </c>
      <c r="V17" s="1" t="s">
        <v>26</v>
      </c>
      <c r="X17" s="37">
        <v>58.746</v>
      </c>
      <c r="Y17" s="37">
        <v>46.973</v>
      </c>
      <c r="Z17" s="13">
        <f aca="true" t="shared" si="4" ref="Z17:Z46">ROUND(X17-Y17,3)</f>
        <v>11.773</v>
      </c>
      <c r="AA17" s="13"/>
      <c r="AB17" s="36">
        <f aca="true" t="shared" si="5" ref="AB17:AB46">(G17-Y17)/24</f>
        <v>2.3320833333333333</v>
      </c>
      <c r="AC17" s="12"/>
      <c r="AD17" s="35">
        <f aca="true" t="shared" si="6" ref="AD17:AD46">ROUND((D17*E17-G17*H17)/1000,3)</f>
        <v>3.731</v>
      </c>
      <c r="AE17" s="34">
        <f aca="true" t="shared" si="7" ref="AE17:AE46">U17-AD17</f>
        <v>0.007000000000000117</v>
      </c>
      <c r="AF17" s="33">
        <f aca="true" t="shared" si="8" ref="AF17:AF46">ROUND((M17*X17-P17*Y17)/1000,3)</f>
        <v>1.707</v>
      </c>
      <c r="AG17" s="32">
        <f aca="true" t="shared" si="9" ref="AG17:AG46">T17-AF17</f>
        <v>0.004999999999999893</v>
      </c>
      <c r="AH17" s="31">
        <f aca="true" t="shared" si="10" ref="AH17:AH46">(K17-Z17)/G17*100</f>
        <v>0.488619915875776</v>
      </c>
    </row>
    <row r="18" spans="1:34" ht="12.75">
      <c r="A18" s="40" t="s">
        <v>92</v>
      </c>
      <c r="B18" s="39" t="s">
        <v>90</v>
      </c>
      <c r="C18" s="26">
        <v>24</v>
      </c>
      <c r="D18" s="24">
        <v>120.239</v>
      </c>
      <c r="E18" s="25">
        <v>69.2</v>
      </c>
      <c r="F18" s="25">
        <v>6.7</v>
      </c>
      <c r="G18" s="24">
        <v>106.101</v>
      </c>
      <c r="H18" s="25">
        <v>43.2</v>
      </c>
      <c r="I18" s="25">
        <v>4.6</v>
      </c>
      <c r="J18" s="28">
        <f t="shared" si="0"/>
        <v>26</v>
      </c>
      <c r="K18" s="38">
        <f t="shared" si="1"/>
        <v>14.138</v>
      </c>
      <c r="L18" s="24">
        <v>63.073</v>
      </c>
      <c r="M18" s="25">
        <v>68.9</v>
      </c>
      <c r="N18" s="25" t="s">
        <v>91</v>
      </c>
      <c r="O18" s="24">
        <v>48.689</v>
      </c>
      <c r="P18" s="25">
        <v>51.9</v>
      </c>
      <c r="Q18" s="25" t="s">
        <v>91</v>
      </c>
      <c r="R18" s="28">
        <f t="shared" si="2"/>
        <v>17.000000000000007</v>
      </c>
      <c r="S18" s="38">
        <f t="shared" si="3"/>
        <v>14.384</v>
      </c>
      <c r="T18" s="24">
        <v>1.767</v>
      </c>
      <c r="U18" s="24">
        <v>3.749</v>
      </c>
      <c r="V18" s="1" t="s">
        <v>26</v>
      </c>
      <c r="X18" s="37">
        <v>61.724</v>
      </c>
      <c r="Y18" s="37">
        <v>48.076</v>
      </c>
      <c r="Z18" s="13">
        <f t="shared" si="4"/>
        <v>13.648</v>
      </c>
      <c r="AA18" s="13"/>
      <c r="AB18" s="36">
        <f t="shared" si="5"/>
        <v>2.417708333333333</v>
      </c>
      <c r="AC18" s="12"/>
      <c r="AD18" s="35">
        <f t="shared" si="6"/>
        <v>3.737</v>
      </c>
      <c r="AE18" s="34">
        <f t="shared" si="7"/>
        <v>0.01200000000000001</v>
      </c>
      <c r="AF18" s="33">
        <f t="shared" si="8"/>
        <v>1.758</v>
      </c>
      <c r="AG18" s="32">
        <f t="shared" si="9"/>
        <v>0.008999999999999897</v>
      </c>
      <c r="AH18" s="31">
        <f t="shared" si="10"/>
        <v>0.46182411098858656</v>
      </c>
    </row>
    <row r="19" spans="1:34" ht="12.75">
      <c r="A19" s="40" t="s">
        <v>93</v>
      </c>
      <c r="B19" s="39" t="s">
        <v>94</v>
      </c>
      <c r="C19" s="26">
        <v>24</v>
      </c>
      <c r="D19" s="24">
        <v>114.578</v>
      </c>
      <c r="E19" s="25">
        <v>69.1</v>
      </c>
      <c r="F19" s="25">
        <v>6.8</v>
      </c>
      <c r="G19" s="24">
        <v>102.438</v>
      </c>
      <c r="H19" s="25">
        <v>43.4</v>
      </c>
      <c r="I19" s="25">
        <v>4.6</v>
      </c>
      <c r="J19" s="28">
        <f t="shared" si="0"/>
        <v>25.699999999999996</v>
      </c>
      <c r="K19" s="38">
        <f t="shared" si="1"/>
        <v>12.14</v>
      </c>
      <c r="L19" s="24">
        <v>61.066</v>
      </c>
      <c r="M19" s="25">
        <v>68.9</v>
      </c>
      <c r="N19" s="25" t="s">
        <v>91</v>
      </c>
      <c r="O19" s="24">
        <v>48.454</v>
      </c>
      <c r="P19" s="25">
        <v>51.8</v>
      </c>
      <c r="Q19" s="25" t="s">
        <v>91</v>
      </c>
      <c r="R19" s="28">
        <f t="shared" si="2"/>
        <v>17.10000000000001</v>
      </c>
      <c r="S19" s="38">
        <f t="shared" si="3"/>
        <v>12.612</v>
      </c>
      <c r="T19" s="24">
        <v>1.644</v>
      </c>
      <c r="U19" s="24">
        <v>3.478</v>
      </c>
      <c r="V19" s="1" t="s">
        <v>26</v>
      </c>
      <c r="X19" s="37">
        <v>59.761</v>
      </c>
      <c r="Y19" s="37">
        <v>47.845</v>
      </c>
      <c r="Z19" s="13">
        <f t="shared" si="4"/>
        <v>11.916</v>
      </c>
      <c r="AA19" s="13"/>
      <c r="AB19" s="36">
        <f t="shared" si="5"/>
        <v>2.2747083333333333</v>
      </c>
      <c r="AC19" s="12"/>
      <c r="AD19" s="35">
        <f t="shared" si="6"/>
        <v>3.472</v>
      </c>
      <c r="AE19" s="34">
        <f t="shared" si="7"/>
        <v>0.006000000000000227</v>
      </c>
      <c r="AF19" s="33">
        <f t="shared" si="8"/>
        <v>1.639</v>
      </c>
      <c r="AG19" s="32">
        <f t="shared" si="9"/>
        <v>0.004999999999999893</v>
      </c>
      <c r="AH19" s="31">
        <f t="shared" si="10"/>
        <v>0.21866885335520042</v>
      </c>
    </row>
    <row r="20" spans="1:34" ht="12.75">
      <c r="A20" s="40" t="s">
        <v>95</v>
      </c>
      <c r="B20" s="39" t="s">
        <v>90</v>
      </c>
      <c r="C20" s="26">
        <v>24</v>
      </c>
      <c r="D20" s="24">
        <v>113.087</v>
      </c>
      <c r="E20" s="25">
        <v>69.5</v>
      </c>
      <c r="F20" s="25">
        <v>6.7</v>
      </c>
      <c r="G20" s="24">
        <v>100.736</v>
      </c>
      <c r="H20" s="25">
        <v>43.3</v>
      </c>
      <c r="I20" s="25">
        <v>4.6</v>
      </c>
      <c r="J20" s="28">
        <f t="shared" si="0"/>
        <v>26.200000000000003</v>
      </c>
      <c r="K20" s="38">
        <f t="shared" si="1"/>
        <v>12.351</v>
      </c>
      <c r="L20" s="24">
        <v>61.896</v>
      </c>
      <c r="M20" s="25">
        <v>69.4</v>
      </c>
      <c r="N20" s="25" t="s">
        <v>91</v>
      </c>
      <c r="O20" s="24">
        <v>48.852</v>
      </c>
      <c r="P20" s="25">
        <v>52</v>
      </c>
      <c r="Q20" s="25" t="s">
        <v>91</v>
      </c>
      <c r="R20" s="28">
        <f t="shared" si="2"/>
        <v>17.400000000000006</v>
      </c>
      <c r="S20" s="38">
        <f t="shared" si="3"/>
        <v>13.044</v>
      </c>
      <c r="T20" s="24">
        <v>1.697</v>
      </c>
      <c r="U20" s="24">
        <v>3.497</v>
      </c>
      <c r="V20" s="1" t="s">
        <v>26</v>
      </c>
      <c r="X20" s="37">
        <v>60.555</v>
      </c>
      <c r="Y20" s="37">
        <v>48.233</v>
      </c>
      <c r="Z20" s="13">
        <f t="shared" si="4"/>
        <v>12.322</v>
      </c>
      <c r="AA20" s="13"/>
      <c r="AB20" s="36">
        <f t="shared" si="5"/>
        <v>2.187625</v>
      </c>
      <c r="AC20" s="12"/>
      <c r="AD20" s="35">
        <f t="shared" si="6"/>
        <v>3.498</v>
      </c>
      <c r="AE20" s="34">
        <f t="shared" si="7"/>
        <v>-0.001000000000000334</v>
      </c>
      <c r="AF20" s="33">
        <f t="shared" si="8"/>
        <v>1.694</v>
      </c>
      <c r="AG20" s="32">
        <f t="shared" si="9"/>
        <v>0.0030000000000001137</v>
      </c>
      <c r="AH20" s="31">
        <f t="shared" si="10"/>
        <v>0.028788119440916544</v>
      </c>
    </row>
    <row r="21" spans="1:34" ht="12.75">
      <c r="A21" s="40" t="s">
        <v>96</v>
      </c>
      <c r="B21" s="39" t="s">
        <v>57</v>
      </c>
      <c r="C21" s="26">
        <v>24</v>
      </c>
      <c r="D21" s="24">
        <v>118.576</v>
      </c>
      <c r="E21" s="25">
        <v>68.8</v>
      </c>
      <c r="F21" s="25">
        <v>6.5</v>
      </c>
      <c r="G21" s="24">
        <v>106.925</v>
      </c>
      <c r="H21" s="25">
        <v>42.5</v>
      </c>
      <c r="I21" s="25">
        <v>4.7</v>
      </c>
      <c r="J21" s="28">
        <f t="shared" si="0"/>
        <v>26.299999999999997</v>
      </c>
      <c r="K21" s="38">
        <f t="shared" si="1"/>
        <v>11.651</v>
      </c>
      <c r="L21" s="24">
        <v>57.882</v>
      </c>
      <c r="M21" s="25">
        <v>68.6</v>
      </c>
      <c r="N21" s="25" t="s">
        <v>91</v>
      </c>
      <c r="O21" s="24">
        <v>45.818</v>
      </c>
      <c r="P21" s="25">
        <v>51.1</v>
      </c>
      <c r="Q21" s="25" t="s">
        <v>91</v>
      </c>
      <c r="R21" s="28">
        <f t="shared" si="2"/>
        <v>17.499999999999993</v>
      </c>
      <c r="S21" s="38">
        <f t="shared" si="3"/>
        <v>12.064</v>
      </c>
      <c r="T21" s="24">
        <v>1.578</v>
      </c>
      <c r="U21" s="24">
        <v>3.618</v>
      </c>
      <c r="V21" s="1" t="s">
        <v>26</v>
      </c>
      <c r="X21" s="37">
        <v>56.656</v>
      </c>
      <c r="Y21" s="37">
        <v>45.258</v>
      </c>
      <c r="Z21" s="13">
        <f t="shared" si="4"/>
        <v>11.398</v>
      </c>
      <c r="AA21" s="13"/>
      <c r="AB21" s="36">
        <f t="shared" si="5"/>
        <v>2.569458333333333</v>
      </c>
      <c r="AC21" s="12"/>
      <c r="AD21" s="35">
        <f t="shared" si="6"/>
        <v>3.614</v>
      </c>
      <c r="AE21" s="34">
        <f t="shared" si="7"/>
        <v>0.0040000000000000036</v>
      </c>
      <c r="AF21" s="33">
        <f t="shared" si="8"/>
        <v>1.574</v>
      </c>
      <c r="AG21" s="32">
        <f t="shared" si="9"/>
        <v>0.0040000000000000036</v>
      </c>
      <c r="AH21" s="31">
        <f t="shared" si="10"/>
        <v>0.23661444938040693</v>
      </c>
    </row>
    <row r="22" spans="1:34" ht="12.75">
      <c r="A22" s="40" t="s">
        <v>97</v>
      </c>
      <c r="B22" s="39" t="s">
        <v>90</v>
      </c>
      <c r="C22" s="26">
        <v>24</v>
      </c>
      <c r="D22" s="24">
        <v>120.868</v>
      </c>
      <c r="E22" s="25">
        <v>69.5</v>
      </c>
      <c r="F22" s="25">
        <v>6.4</v>
      </c>
      <c r="G22" s="24">
        <v>109.305</v>
      </c>
      <c r="H22" s="25">
        <v>42.7</v>
      </c>
      <c r="I22" s="25">
        <v>4.7</v>
      </c>
      <c r="J22" s="28">
        <f t="shared" si="0"/>
        <v>26.799999999999997</v>
      </c>
      <c r="K22" s="38">
        <f t="shared" si="1"/>
        <v>11.563</v>
      </c>
      <c r="L22" s="24">
        <v>56.513</v>
      </c>
      <c r="M22" s="25">
        <v>69.3</v>
      </c>
      <c r="N22" s="25" t="s">
        <v>91</v>
      </c>
      <c r="O22" s="24">
        <v>44.447</v>
      </c>
      <c r="P22" s="25">
        <v>51.1</v>
      </c>
      <c r="Q22" s="25" t="s">
        <v>91</v>
      </c>
      <c r="R22" s="28">
        <f t="shared" si="2"/>
        <v>18.199999999999996</v>
      </c>
      <c r="S22" s="38">
        <f t="shared" si="3"/>
        <v>12.066</v>
      </c>
      <c r="T22" s="24">
        <v>1.592</v>
      </c>
      <c r="U22" s="24">
        <v>3.742</v>
      </c>
      <c r="V22" s="1" t="s">
        <v>26</v>
      </c>
      <c r="X22" s="37">
        <v>55.294</v>
      </c>
      <c r="Y22" s="37">
        <v>43.903</v>
      </c>
      <c r="Z22" s="13">
        <f t="shared" si="4"/>
        <v>11.391</v>
      </c>
      <c r="AA22" s="13"/>
      <c r="AB22" s="36">
        <f t="shared" si="5"/>
        <v>2.725083333333334</v>
      </c>
      <c r="AC22" s="12"/>
      <c r="AD22" s="35">
        <f t="shared" si="6"/>
        <v>3.733</v>
      </c>
      <c r="AE22" s="34">
        <f t="shared" si="7"/>
        <v>0.008999999999999897</v>
      </c>
      <c r="AF22" s="33">
        <f t="shared" si="8"/>
        <v>1.588</v>
      </c>
      <c r="AG22" s="32">
        <f t="shared" si="9"/>
        <v>0.0040000000000000036</v>
      </c>
      <c r="AH22" s="31">
        <f t="shared" si="10"/>
        <v>0.15735785188234808</v>
      </c>
    </row>
    <row r="23" spans="1:34" ht="12.75">
      <c r="A23" s="40" t="s">
        <v>98</v>
      </c>
      <c r="B23" s="39" t="s">
        <v>90</v>
      </c>
      <c r="C23" s="26">
        <v>24</v>
      </c>
      <c r="D23" s="24">
        <v>127.97</v>
      </c>
      <c r="E23" s="25">
        <v>68</v>
      </c>
      <c r="F23" s="25">
        <v>6.5</v>
      </c>
      <c r="G23" s="24">
        <v>117.433</v>
      </c>
      <c r="H23" s="25">
        <v>42.6</v>
      </c>
      <c r="I23" s="25">
        <v>4.6</v>
      </c>
      <c r="J23" s="28">
        <f t="shared" si="0"/>
        <v>25.4</v>
      </c>
      <c r="K23" s="38">
        <f t="shared" si="1"/>
        <v>10.537</v>
      </c>
      <c r="L23" s="24">
        <v>58.414</v>
      </c>
      <c r="M23" s="25">
        <v>67.8</v>
      </c>
      <c r="N23" s="25" t="s">
        <v>91</v>
      </c>
      <c r="O23" s="24">
        <v>47.108</v>
      </c>
      <c r="P23" s="25">
        <v>50.9</v>
      </c>
      <c r="Q23" s="25" t="s">
        <v>91</v>
      </c>
      <c r="R23" s="28">
        <f t="shared" si="2"/>
        <v>16.9</v>
      </c>
      <c r="S23" s="38">
        <f t="shared" si="3"/>
        <v>11.306</v>
      </c>
      <c r="T23" s="24">
        <v>1.521</v>
      </c>
      <c r="U23" s="24">
        <v>3.711</v>
      </c>
      <c r="V23" s="1" t="s">
        <v>26</v>
      </c>
      <c r="X23" s="37">
        <v>57.201</v>
      </c>
      <c r="Y23" s="37">
        <v>46.537</v>
      </c>
      <c r="Z23" s="13">
        <f t="shared" si="4"/>
        <v>10.664</v>
      </c>
      <c r="AA23" s="13"/>
      <c r="AB23" s="36">
        <f t="shared" si="5"/>
        <v>2.9540000000000006</v>
      </c>
      <c r="AC23" s="12"/>
      <c r="AD23" s="35">
        <f t="shared" si="6"/>
        <v>3.699</v>
      </c>
      <c r="AE23" s="34">
        <f t="shared" si="7"/>
        <v>0.01200000000000001</v>
      </c>
      <c r="AF23" s="33">
        <f t="shared" si="8"/>
        <v>1.509</v>
      </c>
      <c r="AG23" s="32">
        <f t="shared" si="9"/>
        <v>0.01200000000000001</v>
      </c>
      <c r="AH23" s="31">
        <f t="shared" si="10"/>
        <v>-0.10814677305357003</v>
      </c>
    </row>
    <row r="24" spans="1:34" ht="12.75">
      <c r="A24" s="40" t="s">
        <v>99</v>
      </c>
      <c r="B24" s="39" t="s">
        <v>90</v>
      </c>
      <c r="C24" s="26">
        <v>24</v>
      </c>
      <c r="D24" s="24">
        <v>133.55</v>
      </c>
      <c r="E24" s="25">
        <v>68.7</v>
      </c>
      <c r="F24" s="25">
        <v>6.6</v>
      </c>
      <c r="G24" s="24">
        <v>121.937</v>
      </c>
      <c r="H24" s="25">
        <v>43.3</v>
      </c>
      <c r="I24" s="25">
        <v>4.5</v>
      </c>
      <c r="J24" s="28">
        <f t="shared" si="0"/>
        <v>25.400000000000006</v>
      </c>
      <c r="K24" s="38">
        <f t="shared" si="1"/>
        <v>11.613</v>
      </c>
      <c r="L24" s="24">
        <v>61.294</v>
      </c>
      <c r="M24" s="25">
        <v>68.6</v>
      </c>
      <c r="N24" s="25" t="s">
        <v>91</v>
      </c>
      <c r="O24" s="24">
        <v>48.675</v>
      </c>
      <c r="P24" s="25">
        <v>51.7</v>
      </c>
      <c r="Q24" s="25" t="s">
        <v>91</v>
      </c>
      <c r="R24" s="28">
        <f t="shared" si="2"/>
        <v>16.89999999999999</v>
      </c>
      <c r="S24" s="38">
        <f t="shared" si="3"/>
        <v>12.619</v>
      </c>
      <c r="T24" s="24">
        <v>1.635</v>
      </c>
      <c r="U24" s="24">
        <v>3.901</v>
      </c>
      <c r="V24" s="1" t="s">
        <v>26</v>
      </c>
      <c r="X24" s="37">
        <v>59.996</v>
      </c>
      <c r="Y24" s="37">
        <v>48.066</v>
      </c>
      <c r="Z24" s="13">
        <f t="shared" si="4"/>
        <v>11.93</v>
      </c>
      <c r="AA24" s="13"/>
      <c r="AB24" s="36">
        <f t="shared" si="5"/>
        <v>3.077958333333333</v>
      </c>
      <c r="AC24" s="12"/>
      <c r="AD24" s="35">
        <f t="shared" si="6"/>
        <v>3.895</v>
      </c>
      <c r="AE24" s="34">
        <f t="shared" si="7"/>
        <v>0.005999999999999783</v>
      </c>
      <c r="AF24" s="33">
        <f t="shared" si="8"/>
        <v>1.631</v>
      </c>
      <c r="AG24" s="32">
        <f t="shared" si="9"/>
        <v>0.0040000000000000036</v>
      </c>
      <c r="AH24" s="31">
        <f t="shared" si="10"/>
        <v>-0.2599703125384421</v>
      </c>
    </row>
    <row r="25" spans="1:34" ht="12.75">
      <c r="A25" s="40" t="s">
        <v>100</v>
      </c>
      <c r="B25" s="39" t="s">
        <v>90</v>
      </c>
      <c r="C25" s="26">
        <v>24</v>
      </c>
      <c r="D25" s="24">
        <v>130.673</v>
      </c>
      <c r="E25" s="25">
        <v>69</v>
      </c>
      <c r="F25" s="25">
        <v>6.4</v>
      </c>
      <c r="G25" s="24">
        <v>117.578</v>
      </c>
      <c r="H25" s="25">
        <v>43</v>
      </c>
      <c r="I25" s="25">
        <v>4.5</v>
      </c>
      <c r="J25" s="28">
        <f t="shared" si="0"/>
        <v>26</v>
      </c>
      <c r="K25" s="38">
        <f t="shared" si="1"/>
        <v>13.095</v>
      </c>
      <c r="L25" s="24">
        <v>60.53</v>
      </c>
      <c r="M25" s="25">
        <v>68.9</v>
      </c>
      <c r="N25" s="25" t="s">
        <v>91</v>
      </c>
      <c r="O25" s="24">
        <v>45.977</v>
      </c>
      <c r="P25" s="25">
        <v>51.3</v>
      </c>
      <c r="Q25" s="25" t="s">
        <v>91</v>
      </c>
      <c r="R25" s="28">
        <f t="shared" si="2"/>
        <v>17.60000000000001</v>
      </c>
      <c r="S25" s="38">
        <f t="shared" si="3"/>
        <v>14.553</v>
      </c>
      <c r="T25" s="24">
        <v>1.752</v>
      </c>
      <c r="U25" s="24">
        <v>3.971</v>
      </c>
      <c r="V25" s="1" t="s">
        <v>26</v>
      </c>
      <c r="X25" s="37">
        <v>59.239</v>
      </c>
      <c r="Y25" s="37">
        <v>45.41</v>
      </c>
      <c r="Z25" s="13">
        <f t="shared" si="4"/>
        <v>13.829</v>
      </c>
      <c r="AA25" s="13"/>
      <c r="AB25" s="36">
        <f t="shared" si="5"/>
        <v>3.007</v>
      </c>
      <c r="AC25" s="12"/>
      <c r="AD25" s="35">
        <f t="shared" si="6"/>
        <v>3.961</v>
      </c>
      <c r="AE25" s="34">
        <f t="shared" si="7"/>
        <v>0.010000000000000231</v>
      </c>
      <c r="AF25" s="33">
        <f t="shared" si="8"/>
        <v>1.752</v>
      </c>
      <c r="AG25" s="32">
        <f t="shared" si="9"/>
        <v>0</v>
      </c>
      <c r="AH25" s="31">
        <f t="shared" si="10"/>
        <v>-0.6242664444028645</v>
      </c>
    </row>
    <row r="26" spans="1:34" ht="12.75">
      <c r="A26" s="40" t="s">
        <v>101</v>
      </c>
      <c r="B26" s="39" t="s">
        <v>90</v>
      </c>
      <c r="C26" s="26">
        <v>24</v>
      </c>
      <c r="D26" s="24">
        <v>118.854</v>
      </c>
      <c r="E26" s="25">
        <v>68.8</v>
      </c>
      <c r="F26" s="25">
        <v>6.2</v>
      </c>
      <c r="G26" s="24">
        <v>106.145</v>
      </c>
      <c r="H26" s="25">
        <v>42.1</v>
      </c>
      <c r="I26" s="25">
        <v>4.5</v>
      </c>
      <c r="J26" s="28">
        <f t="shared" si="0"/>
        <v>26.699999999999996</v>
      </c>
      <c r="K26" s="38">
        <f t="shared" si="1"/>
        <v>12.709</v>
      </c>
      <c r="L26" s="24">
        <v>56.683</v>
      </c>
      <c r="M26" s="25">
        <v>68.5</v>
      </c>
      <c r="N26" s="25" t="s">
        <v>91</v>
      </c>
      <c r="O26" s="24">
        <v>43.1</v>
      </c>
      <c r="P26" s="25">
        <v>50.6</v>
      </c>
      <c r="Q26" s="25" t="s">
        <v>91</v>
      </c>
      <c r="R26" s="28">
        <f t="shared" si="2"/>
        <v>17.9</v>
      </c>
      <c r="S26" s="38">
        <f t="shared" si="3"/>
        <v>13.583</v>
      </c>
      <c r="T26" s="24">
        <v>1.649</v>
      </c>
      <c r="U26" s="24">
        <v>3.713</v>
      </c>
      <c r="V26" s="1" t="s">
        <v>26</v>
      </c>
      <c r="X26" s="37">
        <v>55.484</v>
      </c>
      <c r="Y26" s="37">
        <v>42.582</v>
      </c>
      <c r="Z26" s="13">
        <f t="shared" si="4"/>
        <v>12.902</v>
      </c>
      <c r="AA26" s="13"/>
      <c r="AB26" s="36">
        <f t="shared" si="5"/>
        <v>2.648458333333333</v>
      </c>
      <c r="AC26" s="12"/>
      <c r="AD26" s="35">
        <f t="shared" si="6"/>
        <v>3.708</v>
      </c>
      <c r="AE26" s="34">
        <f t="shared" si="7"/>
        <v>0.004999999999999893</v>
      </c>
      <c r="AF26" s="33">
        <f t="shared" si="8"/>
        <v>1.646</v>
      </c>
      <c r="AG26" s="32">
        <f t="shared" si="9"/>
        <v>0.0030000000000001137</v>
      </c>
      <c r="AH26" s="31">
        <f t="shared" si="10"/>
        <v>-0.18182674643176752</v>
      </c>
    </row>
    <row r="27" spans="1:34" ht="12.75">
      <c r="A27" s="40" t="s">
        <v>102</v>
      </c>
      <c r="B27" s="39" t="s">
        <v>90</v>
      </c>
      <c r="C27" s="26">
        <v>24</v>
      </c>
      <c r="D27" s="24">
        <v>98.943</v>
      </c>
      <c r="E27" s="25">
        <v>67.6</v>
      </c>
      <c r="F27" s="25">
        <v>5.9</v>
      </c>
      <c r="G27" s="24">
        <v>86.105</v>
      </c>
      <c r="H27" s="25">
        <v>40.5</v>
      </c>
      <c r="I27" s="25">
        <v>4.6</v>
      </c>
      <c r="J27" s="28">
        <f t="shared" si="0"/>
        <v>27.099999999999994</v>
      </c>
      <c r="K27" s="38">
        <f t="shared" si="1"/>
        <v>12.838</v>
      </c>
      <c r="L27" s="24">
        <v>51.408</v>
      </c>
      <c r="M27" s="25">
        <v>67.4</v>
      </c>
      <c r="N27" s="25" t="s">
        <v>91</v>
      </c>
      <c r="O27" s="24">
        <v>38.664</v>
      </c>
      <c r="P27" s="25">
        <v>49.1</v>
      </c>
      <c r="Q27" s="25" t="s">
        <v>91</v>
      </c>
      <c r="R27" s="28">
        <f t="shared" si="2"/>
        <v>18.300000000000004</v>
      </c>
      <c r="S27" s="38">
        <f t="shared" si="3"/>
        <v>12.744</v>
      </c>
      <c r="T27" s="24">
        <v>1.521</v>
      </c>
      <c r="U27" s="24">
        <v>3.204</v>
      </c>
      <c r="V27" s="1" t="s">
        <v>26</v>
      </c>
      <c r="X27" s="37">
        <v>50.354</v>
      </c>
      <c r="Y27" s="37">
        <v>38.226</v>
      </c>
      <c r="Z27" s="13">
        <f t="shared" si="4"/>
        <v>12.128</v>
      </c>
      <c r="AA27" s="13"/>
      <c r="AB27" s="36">
        <f t="shared" si="5"/>
        <v>1.9949583333333336</v>
      </c>
      <c r="AC27" s="12"/>
      <c r="AD27" s="35">
        <f t="shared" si="6"/>
        <v>3.201</v>
      </c>
      <c r="AE27" s="34">
        <f t="shared" si="7"/>
        <v>0.0030000000000001137</v>
      </c>
      <c r="AF27" s="33">
        <f t="shared" si="8"/>
        <v>1.517</v>
      </c>
      <c r="AG27" s="32">
        <f t="shared" si="9"/>
        <v>0.0040000000000000036</v>
      </c>
      <c r="AH27" s="31">
        <f t="shared" si="10"/>
        <v>0.8245746472330282</v>
      </c>
    </row>
    <row r="28" spans="1:34" ht="12.75">
      <c r="A28" s="40" t="s">
        <v>103</v>
      </c>
      <c r="B28" s="39" t="s">
        <v>90</v>
      </c>
      <c r="C28" s="26">
        <v>24</v>
      </c>
      <c r="D28" s="24">
        <v>91.277</v>
      </c>
      <c r="E28" s="25">
        <v>68.6</v>
      </c>
      <c r="F28" s="25">
        <v>5.8</v>
      </c>
      <c r="G28" s="24">
        <v>77</v>
      </c>
      <c r="H28" s="25">
        <v>40.1</v>
      </c>
      <c r="I28" s="25">
        <v>4.7</v>
      </c>
      <c r="J28" s="28">
        <f t="shared" si="0"/>
        <v>28.499999999999993</v>
      </c>
      <c r="K28" s="38">
        <f t="shared" si="1"/>
        <v>14.277</v>
      </c>
      <c r="L28" s="24">
        <v>49.955</v>
      </c>
      <c r="M28" s="25">
        <v>68.4</v>
      </c>
      <c r="N28" s="25" t="s">
        <v>91</v>
      </c>
      <c r="O28" s="24">
        <v>35.841</v>
      </c>
      <c r="P28" s="25">
        <v>49</v>
      </c>
      <c r="Q28" s="25" t="s">
        <v>91</v>
      </c>
      <c r="R28" s="28">
        <f t="shared" si="2"/>
        <v>19.400000000000006</v>
      </c>
      <c r="S28" s="38">
        <f t="shared" si="3"/>
        <v>14.114</v>
      </c>
      <c r="T28" s="24">
        <v>1.613</v>
      </c>
      <c r="U28" s="24">
        <v>3.181</v>
      </c>
      <c r="V28" s="1" t="s">
        <v>26</v>
      </c>
      <c r="X28" s="37">
        <v>48.902</v>
      </c>
      <c r="Y28" s="37">
        <v>35.437</v>
      </c>
      <c r="Z28" s="13">
        <f t="shared" si="4"/>
        <v>13.465</v>
      </c>
      <c r="AA28" s="13"/>
      <c r="AB28" s="36">
        <f t="shared" si="5"/>
        <v>1.7317916666666668</v>
      </c>
      <c r="AC28" s="12"/>
      <c r="AD28" s="35">
        <f t="shared" si="6"/>
        <v>3.174</v>
      </c>
      <c r="AE28" s="34">
        <f t="shared" si="7"/>
        <v>0.007000000000000117</v>
      </c>
      <c r="AF28" s="33">
        <f t="shared" si="8"/>
        <v>1.608</v>
      </c>
      <c r="AG28" s="32">
        <f t="shared" si="9"/>
        <v>0.004999999999999893</v>
      </c>
      <c r="AH28" s="31">
        <f t="shared" si="10"/>
        <v>1.0545454545454536</v>
      </c>
    </row>
    <row r="29" spans="1:34" ht="12.75">
      <c r="A29" s="40" t="s">
        <v>104</v>
      </c>
      <c r="B29" s="39" t="s">
        <v>94</v>
      </c>
      <c r="C29" s="26">
        <v>24</v>
      </c>
      <c r="D29" s="24">
        <v>89.062</v>
      </c>
      <c r="E29" s="25">
        <v>68.3</v>
      </c>
      <c r="F29" s="25">
        <v>5.8</v>
      </c>
      <c r="G29" s="24">
        <v>73.265</v>
      </c>
      <c r="H29" s="25">
        <v>39.8</v>
      </c>
      <c r="I29" s="25">
        <v>4.8</v>
      </c>
      <c r="J29" s="28">
        <f t="shared" si="0"/>
        <v>28.5</v>
      </c>
      <c r="K29" s="38">
        <f t="shared" si="1"/>
        <v>15.797</v>
      </c>
      <c r="L29" s="24">
        <v>50.174</v>
      </c>
      <c r="M29" s="25">
        <v>68.1</v>
      </c>
      <c r="N29" s="25" t="s">
        <v>91</v>
      </c>
      <c r="O29" s="24">
        <v>34.502</v>
      </c>
      <c r="P29" s="25">
        <v>48.8</v>
      </c>
      <c r="Q29" s="25" t="s">
        <v>91</v>
      </c>
      <c r="R29" s="28">
        <f t="shared" si="2"/>
        <v>19.299999999999997</v>
      </c>
      <c r="S29" s="38">
        <f t="shared" si="3"/>
        <v>15.672</v>
      </c>
      <c r="T29" s="24">
        <v>1.684</v>
      </c>
      <c r="U29" s="24">
        <v>3.167</v>
      </c>
      <c r="V29" s="1" t="s">
        <v>26</v>
      </c>
      <c r="X29" s="37">
        <v>49.125</v>
      </c>
      <c r="Y29" s="37">
        <v>34.116</v>
      </c>
      <c r="Z29" s="13">
        <f t="shared" si="4"/>
        <v>15.009</v>
      </c>
      <c r="AA29" s="13"/>
      <c r="AB29" s="36">
        <f t="shared" si="5"/>
        <v>1.6312083333333334</v>
      </c>
      <c r="AC29" s="12"/>
      <c r="AD29" s="35">
        <f t="shared" si="6"/>
        <v>3.167</v>
      </c>
      <c r="AE29" s="34">
        <f t="shared" si="7"/>
        <v>0</v>
      </c>
      <c r="AF29" s="33">
        <f t="shared" si="8"/>
        <v>1.681</v>
      </c>
      <c r="AG29" s="32">
        <f t="shared" si="9"/>
        <v>0.0029999999999998916</v>
      </c>
      <c r="AH29" s="31">
        <f t="shared" si="10"/>
        <v>1.0755476694192319</v>
      </c>
    </row>
    <row r="30" spans="1:34" ht="12.75">
      <c r="A30" s="40" t="s">
        <v>105</v>
      </c>
      <c r="B30" s="39" t="s">
        <v>94</v>
      </c>
      <c r="C30" s="26">
        <v>24</v>
      </c>
      <c r="D30" s="24">
        <v>85.628</v>
      </c>
      <c r="E30" s="25">
        <v>67.9</v>
      </c>
      <c r="F30" s="25">
        <v>5.8</v>
      </c>
      <c r="G30" s="24">
        <v>70.519</v>
      </c>
      <c r="H30" s="25">
        <v>39.5</v>
      </c>
      <c r="I30" s="25">
        <v>4.8</v>
      </c>
      <c r="J30" s="28">
        <f t="shared" si="0"/>
        <v>28.400000000000006</v>
      </c>
      <c r="K30" s="38">
        <f t="shared" si="1"/>
        <v>15.109</v>
      </c>
      <c r="L30" s="24">
        <v>48.885</v>
      </c>
      <c r="M30" s="25">
        <v>67.7</v>
      </c>
      <c r="N30" s="25" t="s">
        <v>91</v>
      </c>
      <c r="O30" s="24">
        <v>33.891</v>
      </c>
      <c r="P30" s="25">
        <v>48.4</v>
      </c>
      <c r="Q30" s="25" t="s">
        <v>91</v>
      </c>
      <c r="R30" s="28">
        <f t="shared" si="2"/>
        <v>19.300000000000004</v>
      </c>
      <c r="S30" s="38">
        <f t="shared" si="3"/>
        <v>14.994</v>
      </c>
      <c r="T30" s="24">
        <v>1.62</v>
      </c>
      <c r="U30" s="24">
        <v>3.031</v>
      </c>
      <c r="V30" s="1" t="s">
        <v>26</v>
      </c>
      <c r="X30" s="37">
        <v>47.874</v>
      </c>
      <c r="Y30" s="37">
        <v>33.517</v>
      </c>
      <c r="Z30" s="13">
        <f t="shared" si="4"/>
        <v>14.357</v>
      </c>
      <c r="AA30" s="13"/>
      <c r="AB30" s="36">
        <f t="shared" si="5"/>
        <v>1.5417500000000002</v>
      </c>
      <c r="AC30" s="12"/>
      <c r="AD30" s="35">
        <f t="shared" si="6"/>
        <v>3.029</v>
      </c>
      <c r="AE30" s="34">
        <f t="shared" si="7"/>
        <v>0.002000000000000224</v>
      </c>
      <c r="AF30" s="33">
        <f t="shared" si="8"/>
        <v>1.619</v>
      </c>
      <c r="AG30" s="32">
        <f t="shared" si="9"/>
        <v>0.001000000000000112</v>
      </c>
      <c r="AH30" s="31">
        <f t="shared" si="10"/>
        <v>1.0663792736709266</v>
      </c>
    </row>
    <row r="31" spans="1:34" ht="12.75">
      <c r="A31" s="40" t="s">
        <v>106</v>
      </c>
      <c r="B31" s="39" t="s">
        <v>90</v>
      </c>
      <c r="C31" s="26">
        <v>24</v>
      </c>
      <c r="D31" s="24">
        <v>83.902</v>
      </c>
      <c r="E31" s="25">
        <v>70.2</v>
      </c>
      <c r="F31" s="25">
        <v>5.8</v>
      </c>
      <c r="G31" s="24">
        <v>68.865</v>
      </c>
      <c r="H31" s="25">
        <v>40</v>
      </c>
      <c r="I31" s="25">
        <v>4.8</v>
      </c>
      <c r="J31" s="28">
        <f t="shared" si="0"/>
        <v>30.200000000000003</v>
      </c>
      <c r="K31" s="38">
        <f t="shared" si="1"/>
        <v>15.037</v>
      </c>
      <c r="L31" s="24">
        <v>48.505</v>
      </c>
      <c r="M31" s="25">
        <v>69.9</v>
      </c>
      <c r="N31" s="25" t="s">
        <v>91</v>
      </c>
      <c r="O31" s="24">
        <v>33.633</v>
      </c>
      <c r="P31" s="25">
        <v>49.2</v>
      </c>
      <c r="Q31" s="25" t="s">
        <v>91</v>
      </c>
      <c r="R31" s="28">
        <f t="shared" si="2"/>
        <v>20.700000000000003</v>
      </c>
      <c r="S31" s="38">
        <f t="shared" si="3"/>
        <v>14.872</v>
      </c>
      <c r="T31" s="24">
        <v>1.686</v>
      </c>
      <c r="U31" s="24">
        <v>3.135</v>
      </c>
      <c r="V31" s="1" t="s">
        <v>26</v>
      </c>
      <c r="X31" s="37">
        <v>47.441</v>
      </c>
      <c r="Y31" s="37">
        <v>33.251</v>
      </c>
      <c r="Z31" s="13">
        <f t="shared" si="4"/>
        <v>14.19</v>
      </c>
      <c r="AA31" s="13"/>
      <c r="AB31" s="36">
        <f t="shared" si="5"/>
        <v>1.4839166666666666</v>
      </c>
      <c r="AC31" s="12"/>
      <c r="AD31" s="35">
        <f t="shared" si="6"/>
        <v>3.135</v>
      </c>
      <c r="AE31" s="34">
        <f t="shared" si="7"/>
        <v>0</v>
      </c>
      <c r="AF31" s="33">
        <f t="shared" si="8"/>
        <v>1.68</v>
      </c>
      <c r="AG31" s="32">
        <f t="shared" si="9"/>
        <v>0.006000000000000005</v>
      </c>
      <c r="AH31" s="31">
        <f t="shared" si="10"/>
        <v>1.2299426413998422</v>
      </c>
    </row>
    <row r="32" spans="1:34" ht="12.75">
      <c r="A32" s="40" t="s">
        <v>107</v>
      </c>
      <c r="B32" s="39" t="s">
        <v>94</v>
      </c>
      <c r="C32" s="26">
        <v>24</v>
      </c>
      <c r="D32" s="24">
        <v>82.991</v>
      </c>
      <c r="E32" s="25">
        <v>69.4</v>
      </c>
      <c r="F32" s="25">
        <v>5.7</v>
      </c>
      <c r="G32" s="24">
        <v>67.334</v>
      </c>
      <c r="H32" s="25">
        <v>39.8</v>
      </c>
      <c r="I32" s="25">
        <v>4.8</v>
      </c>
      <c r="J32" s="28">
        <f t="shared" si="0"/>
        <v>29.60000000000001</v>
      </c>
      <c r="K32" s="38">
        <f t="shared" si="1"/>
        <v>15.657</v>
      </c>
      <c r="L32" s="24">
        <v>48.74</v>
      </c>
      <c r="M32" s="25">
        <v>69.1</v>
      </c>
      <c r="N32" s="25" t="s">
        <v>91</v>
      </c>
      <c r="O32" s="24">
        <v>33.192</v>
      </c>
      <c r="P32" s="25">
        <v>48.9</v>
      </c>
      <c r="Q32" s="25" t="s">
        <v>91</v>
      </c>
      <c r="R32" s="28">
        <f t="shared" si="2"/>
        <v>20.199999999999996</v>
      </c>
      <c r="S32" s="38">
        <f t="shared" si="3"/>
        <v>15.548</v>
      </c>
      <c r="T32" s="24">
        <v>1.694</v>
      </c>
      <c r="U32" s="24">
        <v>3.082</v>
      </c>
      <c r="V32" s="1" t="s">
        <v>26</v>
      </c>
      <c r="X32" s="37">
        <v>47.692</v>
      </c>
      <c r="Y32" s="37">
        <v>32.818</v>
      </c>
      <c r="Z32" s="13">
        <f t="shared" si="4"/>
        <v>14.874</v>
      </c>
      <c r="AA32" s="13"/>
      <c r="AB32" s="36">
        <f t="shared" si="5"/>
        <v>1.4381666666666668</v>
      </c>
      <c r="AC32" s="12"/>
      <c r="AD32" s="35">
        <f t="shared" si="6"/>
        <v>3.08</v>
      </c>
      <c r="AE32" s="34">
        <f t="shared" si="7"/>
        <v>0.0019999999999997797</v>
      </c>
      <c r="AF32" s="33">
        <f t="shared" si="8"/>
        <v>1.691</v>
      </c>
      <c r="AG32" s="32">
        <f t="shared" si="9"/>
        <v>0.0029999999999998916</v>
      </c>
      <c r="AH32" s="31">
        <f t="shared" si="10"/>
        <v>1.1628597736656066</v>
      </c>
    </row>
    <row r="33" spans="1:34" ht="12.75">
      <c r="A33" s="40" t="s">
        <v>108</v>
      </c>
      <c r="B33" s="39" t="s">
        <v>90</v>
      </c>
      <c r="C33" s="26">
        <v>24</v>
      </c>
      <c r="D33" s="24">
        <v>80.382</v>
      </c>
      <c r="E33" s="25">
        <v>69.8</v>
      </c>
      <c r="F33" s="25">
        <v>5.8</v>
      </c>
      <c r="G33" s="24">
        <v>66.506</v>
      </c>
      <c r="H33" s="25">
        <v>39.9</v>
      </c>
      <c r="I33" s="25">
        <v>4.8</v>
      </c>
      <c r="J33" s="28">
        <f t="shared" si="0"/>
        <v>29.9</v>
      </c>
      <c r="K33" s="38">
        <f t="shared" si="1"/>
        <v>13.876</v>
      </c>
      <c r="L33" s="24">
        <v>47.403</v>
      </c>
      <c r="M33" s="25">
        <v>69.5</v>
      </c>
      <c r="N33" s="25" t="s">
        <v>91</v>
      </c>
      <c r="O33" s="24">
        <v>33.643</v>
      </c>
      <c r="P33" s="25">
        <v>48.9</v>
      </c>
      <c r="Q33" s="25" t="s">
        <v>91</v>
      </c>
      <c r="R33" s="28">
        <f t="shared" si="2"/>
        <v>20.6</v>
      </c>
      <c r="S33" s="38">
        <f t="shared" si="3"/>
        <v>13.76</v>
      </c>
      <c r="T33" s="24">
        <v>1.602</v>
      </c>
      <c r="U33" s="24">
        <v>2.963</v>
      </c>
      <c r="V33" s="1" t="s">
        <v>26</v>
      </c>
      <c r="X33" s="37">
        <v>46.373</v>
      </c>
      <c r="Y33" s="37">
        <v>33.264</v>
      </c>
      <c r="Z33" s="13">
        <f t="shared" si="4"/>
        <v>13.109</v>
      </c>
      <c r="AA33" s="13"/>
      <c r="AB33" s="36">
        <f t="shared" si="5"/>
        <v>1.3850833333333332</v>
      </c>
      <c r="AC33" s="12"/>
      <c r="AD33" s="35">
        <f t="shared" si="6"/>
        <v>2.957</v>
      </c>
      <c r="AE33" s="34">
        <f t="shared" si="7"/>
        <v>0.006000000000000227</v>
      </c>
      <c r="AF33" s="33">
        <f t="shared" si="8"/>
        <v>1.596</v>
      </c>
      <c r="AG33" s="32">
        <f t="shared" si="9"/>
        <v>0.006000000000000005</v>
      </c>
      <c r="AH33" s="31">
        <f t="shared" si="10"/>
        <v>1.1532794033621019</v>
      </c>
    </row>
    <row r="34" spans="1:34" ht="12.75">
      <c r="A34" s="40" t="s">
        <v>109</v>
      </c>
      <c r="B34" s="39" t="s">
        <v>110</v>
      </c>
      <c r="C34" s="26">
        <v>24</v>
      </c>
      <c r="D34" s="24">
        <v>84.57</v>
      </c>
      <c r="E34" s="25">
        <v>69.4</v>
      </c>
      <c r="F34" s="25">
        <v>5.9</v>
      </c>
      <c r="G34" s="24">
        <v>71.218</v>
      </c>
      <c r="H34" s="25">
        <v>39.7</v>
      </c>
      <c r="I34" s="25">
        <v>4.8</v>
      </c>
      <c r="J34" s="28">
        <f t="shared" si="0"/>
        <v>29.700000000000003</v>
      </c>
      <c r="K34" s="38">
        <f t="shared" si="1"/>
        <v>13.352</v>
      </c>
      <c r="L34" s="24">
        <v>47.145</v>
      </c>
      <c r="M34" s="25">
        <v>69.1</v>
      </c>
      <c r="N34" s="25" t="s">
        <v>91</v>
      </c>
      <c r="O34" s="24">
        <v>34.089</v>
      </c>
      <c r="P34" s="25">
        <v>48.8</v>
      </c>
      <c r="Q34" s="25" t="s">
        <v>91</v>
      </c>
      <c r="R34" s="28">
        <f t="shared" si="2"/>
        <v>20.299999999999997</v>
      </c>
      <c r="S34" s="38">
        <f t="shared" si="3"/>
        <v>13.056</v>
      </c>
      <c r="T34" s="24">
        <v>1.546</v>
      </c>
      <c r="U34" s="24">
        <v>3.049</v>
      </c>
      <c r="V34" s="1" t="s">
        <v>26</v>
      </c>
      <c r="X34" s="37">
        <v>46.131</v>
      </c>
      <c r="Y34" s="37">
        <v>33.706</v>
      </c>
      <c r="Z34" s="13">
        <f t="shared" si="4"/>
        <v>12.425</v>
      </c>
      <c r="AA34" s="13"/>
      <c r="AB34" s="36">
        <f t="shared" si="5"/>
        <v>1.563</v>
      </c>
      <c r="AC34" s="12"/>
      <c r="AD34" s="35">
        <f t="shared" si="6"/>
        <v>3.042</v>
      </c>
      <c r="AE34" s="34">
        <f t="shared" si="7"/>
        <v>0.007000000000000117</v>
      </c>
      <c r="AF34" s="33">
        <f t="shared" si="8"/>
        <v>1.543</v>
      </c>
      <c r="AG34" s="32">
        <f t="shared" si="9"/>
        <v>0.0030000000000001137</v>
      </c>
      <c r="AH34" s="31">
        <f t="shared" si="10"/>
        <v>1.3016372265438507</v>
      </c>
    </row>
    <row r="35" spans="1:34" ht="12.75">
      <c r="A35" s="40" t="s">
        <v>111</v>
      </c>
      <c r="B35" s="39" t="s">
        <v>94</v>
      </c>
      <c r="C35" s="26">
        <v>24</v>
      </c>
      <c r="D35" s="24">
        <v>97.5</v>
      </c>
      <c r="E35" s="25">
        <v>69.2</v>
      </c>
      <c r="F35" s="25">
        <v>6</v>
      </c>
      <c r="G35" s="24">
        <v>82.805</v>
      </c>
      <c r="H35" s="25">
        <v>40.4</v>
      </c>
      <c r="I35" s="25">
        <v>4.6</v>
      </c>
      <c r="J35" s="28">
        <f t="shared" si="0"/>
        <v>28.800000000000004</v>
      </c>
      <c r="K35" s="38">
        <f t="shared" si="1"/>
        <v>14.695</v>
      </c>
      <c r="L35" s="24">
        <v>52.685</v>
      </c>
      <c r="M35" s="25">
        <v>69</v>
      </c>
      <c r="N35" s="25" t="s">
        <v>91</v>
      </c>
      <c r="O35" s="24">
        <v>38.311</v>
      </c>
      <c r="P35" s="25">
        <v>49.6</v>
      </c>
      <c r="Q35" s="25" t="s">
        <v>91</v>
      </c>
      <c r="R35" s="28">
        <f t="shared" si="2"/>
        <v>19.4</v>
      </c>
      <c r="S35" s="38">
        <f t="shared" si="3"/>
        <v>14.374</v>
      </c>
      <c r="T35" s="24">
        <v>1.685</v>
      </c>
      <c r="U35" s="24">
        <v>3.409</v>
      </c>
      <c r="V35" s="1" t="s">
        <v>26</v>
      </c>
      <c r="X35" s="37">
        <v>51.556</v>
      </c>
      <c r="Y35" s="37">
        <v>37.868</v>
      </c>
      <c r="Z35" s="13">
        <f t="shared" si="4"/>
        <v>13.688</v>
      </c>
      <c r="AA35" s="13"/>
      <c r="AB35" s="36">
        <f t="shared" si="5"/>
        <v>1.8723750000000001</v>
      </c>
      <c r="AC35" s="12"/>
      <c r="AD35" s="35">
        <f t="shared" si="6"/>
        <v>3.402</v>
      </c>
      <c r="AE35" s="34">
        <f t="shared" si="7"/>
        <v>0.006999999999999673</v>
      </c>
      <c r="AF35" s="33">
        <f t="shared" si="8"/>
        <v>1.679</v>
      </c>
      <c r="AG35" s="32">
        <f t="shared" si="9"/>
        <v>0.006000000000000005</v>
      </c>
      <c r="AH35" s="31">
        <f t="shared" si="10"/>
        <v>1.2161101382766735</v>
      </c>
    </row>
    <row r="36" spans="1:34" ht="12.75">
      <c r="A36" s="40" t="s">
        <v>112</v>
      </c>
      <c r="B36" s="39" t="s">
        <v>94</v>
      </c>
      <c r="C36" s="26">
        <v>24</v>
      </c>
      <c r="D36" s="24">
        <v>103.147</v>
      </c>
      <c r="E36" s="25">
        <v>69.4</v>
      </c>
      <c r="F36" s="25">
        <v>6.1</v>
      </c>
      <c r="G36" s="24">
        <v>89.077</v>
      </c>
      <c r="H36" s="25">
        <v>40.8</v>
      </c>
      <c r="I36" s="25">
        <v>4.5</v>
      </c>
      <c r="J36" s="28">
        <f t="shared" si="0"/>
        <v>28.60000000000001</v>
      </c>
      <c r="K36" s="38">
        <f t="shared" si="1"/>
        <v>14.07</v>
      </c>
      <c r="L36" s="24">
        <v>53.394</v>
      </c>
      <c r="M36" s="25">
        <v>69.1</v>
      </c>
      <c r="N36" s="25" t="s">
        <v>91</v>
      </c>
      <c r="O36" s="24">
        <v>39.69</v>
      </c>
      <c r="P36" s="25">
        <v>50</v>
      </c>
      <c r="Q36" s="25" t="s">
        <v>91</v>
      </c>
      <c r="R36" s="28">
        <f t="shared" si="2"/>
        <v>19.099999999999994</v>
      </c>
      <c r="S36" s="38">
        <f t="shared" si="3"/>
        <v>13.704</v>
      </c>
      <c r="T36" s="24">
        <v>1.65</v>
      </c>
      <c r="U36" s="24">
        <v>3.524</v>
      </c>
      <c r="V36" s="1" t="s">
        <v>26</v>
      </c>
      <c r="X36" s="37">
        <v>52.247</v>
      </c>
      <c r="Y36" s="37">
        <v>39.224</v>
      </c>
      <c r="Z36" s="13">
        <f t="shared" si="4"/>
        <v>13.023</v>
      </c>
      <c r="AA36" s="13"/>
      <c r="AB36" s="36">
        <f t="shared" si="5"/>
        <v>2.0772083333333335</v>
      </c>
      <c r="AC36" s="12"/>
      <c r="AD36" s="35">
        <f t="shared" si="6"/>
        <v>3.524</v>
      </c>
      <c r="AE36" s="34">
        <f t="shared" si="7"/>
        <v>0</v>
      </c>
      <c r="AF36" s="33">
        <f t="shared" si="8"/>
        <v>1.649</v>
      </c>
      <c r="AG36" s="32">
        <f t="shared" si="9"/>
        <v>0.0009999999999998899</v>
      </c>
      <c r="AH36" s="31">
        <f t="shared" si="10"/>
        <v>1.1753875860210836</v>
      </c>
    </row>
    <row r="37" spans="1:34" ht="12.75">
      <c r="A37" s="40" t="s">
        <v>113</v>
      </c>
      <c r="B37" s="39" t="s">
        <v>94</v>
      </c>
      <c r="C37" s="26">
        <v>24</v>
      </c>
      <c r="D37" s="24">
        <v>112.345</v>
      </c>
      <c r="E37" s="25">
        <v>69.2</v>
      </c>
      <c r="F37" s="25">
        <v>6.3</v>
      </c>
      <c r="G37" s="24">
        <v>100.254</v>
      </c>
      <c r="H37" s="25">
        <v>41.6</v>
      </c>
      <c r="I37" s="25">
        <v>4.5</v>
      </c>
      <c r="J37" s="28">
        <f t="shared" si="0"/>
        <v>27.6</v>
      </c>
      <c r="K37" s="38">
        <f t="shared" si="1"/>
        <v>12.091</v>
      </c>
      <c r="L37" s="24">
        <v>55.896</v>
      </c>
      <c r="M37" s="25">
        <v>69</v>
      </c>
      <c r="N37" s="25" t="s">
        <v>91</v>
      </c>
      <c r="O37" s="24">
        <v>44.056</v>
      </c>
      <c r="P37" s="25">
        <v>50.7</v>
      </c>
      <c r="Q37" s="25" t="s">
        <v>91</v>
      </c>
      <c r="R37" s="28">
        <f t="shared" si="2"/>
        <v>18.299999999999997</v>
      </c>
      <c r="S37" s="38">
        <f t="shared" si="3"/>
        <v>11.84</v>
      </c>
      <c r="T37" s="24">
        <v>1.568</v>
      </c>
      <c r="U37" s="24">
        <v>3.607</v>
      </c>
      <c r="V37" s="1" t="s">
        <v>26</v>
      </c>
      <c r="X37" s="37">
        <v>54.7</v>
      </c>
      <c r="Y37" s="37">
        <v>43.524</v>
      </c>
      <c r="Z37" s="13">
        <f t="shared" si="4"/>
        <v>11.176</v>
      </c>
      <c r="AA37" s="13"/>
      <c r="AB37" s="36">
        <f t="shared" si="5"/>
        <v>2.36375</v>
      </c>
      <c r="AC37" s="12"/>
      <c r="AD37" s="35">
        <f t="shared" si="6"/>
        <v>3.604</v>
      </c>
      <c r="AE37" s="34">
        <f t="shared" si="7"/>
        <v>0.0030000000000001137</v>
      </c>
      <c r="AF37" s="33">
        <f t="shared" si="8"/>
        <v>1.568</v>
      </c>
      <c r="AG37" s="32">
        <f t="shared" si="9"/>
        <v>0</v>
      </c>
      <c r="AH37" s="31">
        <f t="shared" si="10"/>
        <v>0.9126817882578242</v>
      </c>
    </row>
    <row r="38" spans="1:34" ht="12.75">
      <c r="A38" s="40" t="s">
        <v>114</v>
      </c>
      <c r="B38" s="39" t="s">
        <v>90</v>
      </c>
      <c r="C38" s="26">
        <v>24</v>
      </c>
      <c r="D38" s="24">
        <v>111.673</v>
      </c>
      <c r="E38" s="25">
        <v>69.1</v>
      </c>
      <c r="F38" s="25">
        <v>6.2</v>
      </c>
      <c r="G38" s="24">
        <v>97.48</v>
      </c>
      <c r="H38" s="25">
        <v>41.2</v>
      </c>
      <c r="I38" s="25">
        <v>4.5</v>
      </c>
      <c r="J38" s="28">
        <f t="shared" si="0"/>
        <v>27.89999999999999</v>
      </c>
      <c r="K38" s="38">
        <f t="shared" si="1"/>
        <v>14.193</v>
      </c>
      <c r="L38" s="24">
        <v>56.379</v>
      </c>
      <c r="M38" s="25">
        <v>68.8</v>
      </c>
      <c r="N38" s="25" t="s">
        <v>91</v>
      </c>
      <c r="O38" s="24">
        <v>42.154</v>
      </c>
      <c r="P38" s="25">
        <v>50.3</v>
      </c>
      <c r="Q38" s="25" t="s">
        <v>91</v>
      </c>
      <c r="R38" s="28">
        <f t="shared" si="2"/>
        <v>18.5</v>
      </c>
      <c r="S38" s="38">
        <f t="shared" si="3"/>
        <v>14.225</v>
      </c>
      <c r="T38" s="24">
        <v>1.705</v>
      </c>
      <c r="U38" s="24">
        <v>3.704</v>
      </c>
      <c r="V38" s="1" t="s">
        <v>26</v>
      </c>
      <c r="X38" s="37">
        <v>55.177</v>
      </c>
      <c r="Y38" s="37">
        <v>41.652</v>
      </c>
      <c r="Z38" s="13">
        <f t="shared" si="4"/>
        <v>13.525</v>
      </c>
      <c r="AA38" s="13"/>
      <c r="AB38" s="36">
        <f t="shared" si="5"/>
        <v>2.326166666666667</v>
      </c>
      <c r="AC38" s="12"/>
      <c r="AD38" s="35">
        <f t="shared" si="6"/>
        <v>3.7</v>
      </c>
      <c r="AE38" s="34">
        <f t="shared" si="7"/>
        <v>0.0040000000000000036</v>
      </c>
      <c r="AF38" s="33">
        <f t="shared" si="8"/>
        <v>1.701</v>
      </c>
      <c r="AG38" s="32">
        <f t="shared" si="9"/>
        <v>0.0040000000000000036</v>
      </c>
      <c r="AH38" s="31">
        <f t="shared" si="10"/>
        <v>0.685268773081657</v>
      </c>
    </row>
    <row r="39" spans="1:34" ht="12.75">
      <c r="A39" s="40" t="s">
        <v>115</v>
      </c>
      <c r="B39" s="39" t="s">
        <v>90</v>
      </c>
      <c r="C39" s="26">
        <v>24</v>
      </c>
      <c r="D39" s="24">
        <v>111.022</v>
      </c>
      <c r="E39" s="25">
        <v>68</v>
      </c>
      <c r="F39" s="25">
        <v>6.1</v>
      </c>
      <c r="G39" s="24">
        <v>94.8</v>
      </c>
      <c r="H39" s="25">
        <v>40.7</v>
      </c>
      <c r="I39" s="25">
        <v>4.6</v>
      </c>
      <c r="J39" s="28">
        <f t="shared" si="0"/>
        <v>27.299999999999997</v>
      </c>
      <c r="K39" s="38">
        <f t="shared" si="1"/>
        <v>16.222</v>
      </c>
      <c r="L39" s="24">
        <v>57.418</v>
      </c>
      <c r="M39" s="25">
        <v>67.8</v>
      </c>
      <c r="N39" s="25" t="s">
        <v>91</v>
      </c>
      <c r="O39" s="24">
        <v>41.212</v>
      </c>
      <c r="P39" s="25">
        <v>49.9</v>
      </c>
      <c r="Q39" s="25" t="s">
        <v>91</v>
      </c>
      <c r="R39" s="28">
        <f t="shared" si="2"/>
        <v>17.9</v>
      </c>
      <c r="S39" s="38">
        <f t="shared" si="3"/>
        <v>16.206</v>
      </c>
      <c r="T39" s="24">
        <v>1.782</v>
      </c>
      <c r="U39" s="24">
        <v>3.693</v>
      </c>
      <c r="V39" s="1" t="s">
        <v>26</v>
      </c>
      <c r="X39" s="37">
        <v>56.229</v>
      </c>
      <c r="Y39" s="37">
        <v>40.73</v>
      </c>
      <c r="Z39" s="13">
        <f t="shared" si="4"/>
        <v>15.499</v>
      </c>
      <c r="AA39" s="13"/>
      <c r="AB39" s="36">
        <f t="shared" si="5"/>
        <v>2.2529166666666667</v>
      </c>
      <c r="AC39" s="12"/>
      <c r="AD39" s="35">
        <f t="shared" si="6"/>
        <v>3.691</v>
      </c>
      <c r="AE39" s="34">
        <f t="shared" si="7"/>
        <v>0.002000000000000224</v>
      </c>
      <c r="AF39" s="33">
        <f t="shared" si="8"/>
        <v>1.78</v>
      </c>
      <c r="AG39" s="32">
        <f t="shared" si="9"/>
        <v>0.0020000000000000018</v>
      </c>
      <c r="AH39" s="31">
        <f t="shared" si="10"/>
        <v>0.7626582278481021</v>
      </c>
    </row>
    <row r="40" spans="1:38" ht="12.75">
      <c r="A40" s="40" t="s">
        <v>116</v>
      </c>
      <c r="B40" s="39" t="s">
        <v>90</v>
      </c>
      <c r="C40" s="26">
        <v>24</v>
      </c>
      <c r="D40" s="24">
        <v>110.313</v>
      </c>
      <c r="E40" s="25">
        <v>68.5</v>
      </c>
      <c r="F40" s="25">
        <v>6.3</v>
      </c>
      <c r="G40" s="24">
        <v>97.264</v>
      </c>
      <c r="H40" s="25">
        <v>41</v>
      </c>
      <c r="I40" s="25">
        <v>4.7</v>
      </c>
      <c r="J40" s="28">
        <f t="shared" si="0"/>
        <v>27.5</v>
      </c>
      <c r="K40" s="38">
        <f t="shared" si="1"/>
        <v>13.049</v>
      </c>
      <c r="L40" s="24">
        <v>56.031</v>
      </c>
      <c r="M40" s="25">
        <v>68.3</v>
      </c>
      <c r="N40" s="25" t="s">
        <v>91</v>
      </c>
      <c r="O40" s="24">
        <v>43.134</v>
      </c>
      <c r="P40" s="25">
        <v>50.2</v>
      </c>
      <c r="Q40" s="25" t="s">
        <v>91</v>
      </c>
      <c r="R40" s="28">
        <f t="shared" si="2"/>
        <v>18.099999999999994</v>
      </c>
      <c r="S40" s="38">
        <f t="shared" si="3"/>
        <v>12.897</v>
      </c>
      <c r="T40" s="24">
        <v>1.61</v>
      </c>
      <c r="U40" s="24">
        <v>3.576</v>
      </c>
      <c r="V40" s="1" t="s">
        <v>26</v>
      </c>
      <c r="X40" s="37">
        <v>54.853</v>
      </c>
      <c r="Y40" s="37">
        <v>42.623</v>
      </c>
      <c r="Z40" s="13">
        <f t="shared" si="4"/>
        <v>12.23</v>
      </c>
      <c r="AA40" s="13"/>
      <c r="AB40" s="36">
        <f t="shared" si="5"/>
        <v>2.276708333333333</v>
      </c>
      <c r="AC40" s="12"/>
      <c r="AD40" s="35">
        <f t="shared" si="6"/>
        <v>3.569</v>
      </c>
      <c r="AE40" s="34">
        <f t="shared" si="7"/>
        <v>0.007000000000000117</v>
      </c>
      <c r="AF40" s="33">
        <f t="shared" si="8"/>
        <v>1.607</v>
      </c>
      <c r="AG40" s="32">
        <f t="shared" si="9"/>
        <v>0.0030000000000001137</v>
      </c>
      <c r="AH40" s="31">
        <f t="shared" si="10"/>
        <v>0.8420381641717378</v>
      </c>
      <c r="AJ40" s="41"/>
      <c r="AK40" s="41"/>
      <c r="AL40" s="41"/>
    </row>
    <row r="41" spans="1:38" ht="12.75">
      <c r="A41" s="40" t="s">
        <v>117</v>
      </c>
      <c r="B41" s="39" t="s">
        <v>90</v>
      </c>
      <c r="C41" s="26">
        <v>24</v>
      </c>
      <c r="D41" s="24">
        <v>111.872</v>
      </c>
      <c r="E41" s="25">
        <v>69.6</v>
      </c>
      <c r="F41" s="25">
        <v>6.3</v>
      </c>
      <c r="G41" s="24">
        <v>98.962</v>
      </c>
      <c r="H41" s="25">
        <v>41.6</v>
      </c>
      <c r="I41" s="25">
        <v>4.7</v>
      </c>
      <c r="J41" s="28">
        <f t="shared" si="0"/>
        <v>27.999999999999993</v>
      </c>
      <c r="K41" s="38">
        <f t="shared" si="1"/>
        <v>12.91</v>
      </c>
      <c r="L41" s="24">
        <v>56.453</v>
      </c>
      <c r="M41" s="25">
        <v>69.4</v>
      </c>
      <c r="N41" s="25" t="s">
        <v>91</v>
      </c>
      <c r="O41" s="24">
        <v>43.69</v>
      </c>
      <c r="P41" s="25">
        <v>50.9</v>
      </c>
      <c r="Q41" s="25" t="s">
        <v>91</v>
      </c>
      <c r="R41" s="28">
        <f t="shared" si="2"/>
        <v>18.500000000000007</v>
      </c>
      <c r="S41" s="38">
        <f t="shared" si="3"/>
        <v>12.763</v>
      </c>
      <c r="T41" s="24">
        <v>1.639</v>
      </c>
      <c r="U41" s="24">
        <v>3.668</v>
      </c>
      <c r="V41" s="1" t="s">
        <v>26</v>
      </c>
      <c r="X41" s="37">
        <v>55.233</v>
      </c>
      <c r="Y41" s="37">
        <v>43.159</v>
      </c>
      <c r="Z41" s="13">
        <f t="shared" si="4"/>
        <v>12.074</v>
      </c>
      <c r="AA41" s="13"/>
      <c r="AB41" s="36">
        <f t="shared" si="5"/>
        <v>2.3251250000000003</v>
      </c>
      <c r="AC41" s="12"/>
      <c r="AD41" s="35">
        <f t="shared" si="6"/>
        <v>3.669</v>
      </c>
      <c r="AE41" s="34">
        <f t="shared" si="7"/>
        <v>-0.0009999999999998899</v>
      </c>
      <c r="AF41" s="33">
        <f t="shared" si="8"/>
        <v>1.636</v>
      </c>
      <c r="AG41" s="32">
        <f t="shared" si="9"/>
        <v>0.0030000000000001137</v>
      </c>
      <c r="AH41" s="31">
        <f t="shared" si="10"/>
        <v>0.8447686990966232</v>
      </c>
      <c r="AJ41" s="41"/>
      <c r="AK41" s="41"/>
      <c r="AL41" s="41"/>
    </row>
    <row r="42" spans="1:38" ht="12.75">
      <c r="A42" s="40" t="s">
        <v>118</v>
      </c>
      <c r="B42" s="39" t="s">
        <v>90</v>
      </c>
      <c r="C42" s="26">
        <v>24</v>
      </c>
      <c r="D42" s="24">
        <v>106.149</v>
      </c>
      <c r="E42" s="25">
        <v>68.7</v>
      </c>
      <c r="F42" s="25">
        <v>6.2</v>
      </c>
      <c r="G42" s="24">
        <v>92.369</v>
      </c>
      <c r="H42" s="25">
        <v>41</v>
      </c>
      <c r="I42" s="25">
        <v>4.7</v>
      </c>
      <c r="J42" s="28">
        <f>E42-H42</f>
        <v>27.700000000000003</v>
      </c>
      <c r="K42" s="38">
        <f>ROUND(D42-G42,3)</f>
        <v>13.78</v>
      </c>
      <c r="L42" s="24">
        <v>55.209</v>
      </c>
      <c r="M42" s="25">
        <v>68.5</v>
      </c>
      <c r="N42" s="25">
        <v>0</v>
      </c>
      <c r="O42" s="24">
        <v>41.419</v>
      </c>
      <c r="P42" s="25">
        <v>50.1</v>
      </c>
      <c r="Q42" s="25">
        <v>0</v>
      </c>
      <c r="R42" s="28">
        <f>M42-P42</f>
        <v>18.4</v>
      </c>
      <c r="S42" s="38">
        <f>ROUND(L42-O42,3)</f>
        <v>13.79</v>
      </c>
      <c r="T42" s="24">
        <v>1.653</v>
      </c>
      <c r="U42" s="24">
        <v>3.512</v>
      </c>
      <c r="V42" s="1" t="s">
        <v>26</v>
      </c>
      <c r="X42" s="37">
        <v>54.043</v>
      </c>
      <c r="Y42" s="37">
        <v>40.93</v>
      </c>
      <c r="Z42" s="13">
        <f t="shared" si="4"/>
        <v>13.113</v>
      </c>
      <c r="AA42" s="13"/>
      <c r="AB42" s="36">
        <f t="shared" si="5"/>
        <v>2.143291666666667</v>
      </c>
      <c r="AC42" s="12"/>
      <c r="AD42" s="35">
        <f t="shared" si="6"/>
        <v>3.505</v>
      </c>
      <c r="AE42" s="34">
        <f t="shared" si="7"/>
        <v>0.007000000000000117</v>
      </c>
      <c r="AF42" s="33">
        <f t="shared" si="8"/>
        <v>1.651</v>
      </c>
      <c r="AG42" s="32">
        <f t="shared" si="9"/>
        <v>0.0020000000000000018</v>
      </c>
      <c r="AH42" s="31">
        <f t="shared" si="10"/>
        <v>0.7221037361019388</v>
      </c>
      <c r="AJ42" s="41"/>
      <c r="AK42" s="41"/>
      <c r="AL42" s="41"/>
    </row>
    <row r="43" spans="1:38" ht="12.75">
      <c r="A43" s="40" t="s">
        <v>119</v>
      </c>
      <c r="B43" s="39" t="s">
        <v>90</v>
      </c>
      <c r="C43" s="26">
        <v>24</v>
      </c>
      <c r="D43" s="24">
        <v>105.624</v>
      </c>
      <c r="E43" s="25">
        <v>68.4</v>
      </c>
      <c r="F43" s="25">
        <v>6.1</v>
      </c>
      <c r="G43" s="24">
        <v>90.937</v>
      </c>
      <c r="H43" s="25">
        <v>40.4</v>
      </c>
      <c r="I43" s="25">
        <v>4.7</v>
      </c>
      <c r="J43" s="28">
        <f>E43-H43</f>
        <v>28.000000000000007</v>
      </c>
      <c r="K43" s="38">
        <f>ROUND(D43-G43,3)</f>
        <v>14.687</v>
      </c>
      <c r="L43" s="24">
        <v>55.146</v>
      </c>
      <c r="M43" s="25">
        <v>68.2</v>
      </c>
      <c r="N43" s="25">
        <v>0</v>
      </c>
      <c r="O43" s="24">
        <v>40.593</v>
      </c>
      <c r="P43" s="25">
        <v>49.7</v>
      </c>
      <c r="Q43" s="25">
        <v>0</v>
      </c>
      <c r="R43" s="28">
        <f>M43-P43</f>
        <v>18.5</v>
      </c>
      <c r="S43" s="38">
        <f>ROUND(L43-O43,3)</f>
        <v>14.553</v>
      </c>
      <c r="T43" s="24">
        <v>1.693</v>
      </c>
      <c r="U43" s="24">
        <v>3.549</v>
      </c>
      <c r="V43" s="1" t="s">
        <v>26</v>
      </c>
      <c r="X43" s="37">
        <v>53.989</v>
      </c>
      <c r="Y43" s="37">
        <v>40.121</v>
      </c>
      <c r="Z43" s="13">
        <f t="shared" si="4"/>
        <v>13.868</v>
      </c>
      <c r="AA43" s="13"/>
      <c r="AB43" s="36">
        <f t="shared" si="5"/>
        <v>2.1173333333333333</v>
      </c>
      <c r="AC43" s="12"/>
      <c r="AD43" s="35">
        <f t="shared" si="6"/>
        <v>3.551</v>
      </c>
      <c r="AE43" s="34">
        <f t="shared" si="7"/>
        <v>-0.002000000000000224</v>
      </c>
      <c r="AF43" s="33">
        <f t="shared" si="8"/>
        <v>1.688</v>
      </c>
      <c r="AG43" s="32">
        <f t="shared" si="9"/>
        <v>0.0050000000000001155</v>
      </c>
      <c r="AH43" s="31">
        <f t="shared" si="10"/>
        <v>0.9006235085828641</v>
      </c>
      <c r="AJ43" s="41"/>
      <c r="AK43" s="41"/>
      <c r="AL43" s="41"/>
    </row>
    <row r="44" spans="1:38" ht="12.75">
      <c r="A44" s="40" t="s">
        <v>120</v>
      </c>
      <c r="B44" s="39" t="s">
        <v>94</v>
      </c>
      <c r="C44" s="26">
        <v>24</v>
      </c>
      <c r="D44" s="24">
        <v>105.449</v>
      </c>
      <c r="E44" s="25">
        <v>69.8</v>
      </c>
      <c r="F44" s="25">
        <v>6.2</v>
      </c>
      <c r="G44" s="24">
        <v>91.751</v>
      </c>
      <c r="H44" s="25">
        <v>40.8</v>
      </c>
      <c r="I44" s="25">
        <v>4.8</v>
      </c>
      <c r="J44" s="28">
        <f>E44-H44</f>
        <v>29</v>
      </c>
      <c r="K44" s="38">
        <f>ROUND(D44-G44,3)</f>
        <v>13.698</v>
      </c>
      <c r="L44" s="24">
        <v>54.223</v>
      </c>
      <c r="M44" s="25">
        <v>69.6</v>
      </c>
      <c r="N44" s="25">
        <v>0</v>
      </c>
      <c r="O44" s="24">
        <v>40.686</v>
      </c>
      <c r="P44" s="25">
        <v>50.3</v>
      </c>
      <c r="Q44" s="25">
        <v>0</v>
      </c>
      <c r="R44" s="28">
        <f>M44-P44</f>
        <v>19.299999999999997</v>
      </c>
      <c r="S44" s="38">
        <f>ROUND(L44-O44,3)</f>
        <v>13.537</v>
      </c>
      <c r="T44" s="24">
        <v>1.671</v>
      </c>
      <c r="U44" s="24">
        <v>3.621</v>
      </c>
      <c r="V44" s="1" t="s">
        <v>26</v>
      </c>
      <c r="X44" s="37">
        <v>53.044</v>
      </c>
      <c r="Y44" s="37">
        <v>40.203</v>
      </c>
      <c r="Z44" s="13">
        <f t="shared" si="4"/>
        <v>12.841</v>
      </c>
      <c r="AA44" s="13"/>
      <c r="AB44" s="36">
        <f t="shared" si="5"/>
        <v>2.1478333333333333</v>
      </c>
      <c r="AC44" s="12"/>
      <c r="AD44" s="35">
        <f t="shared" si="6"/>
        <v>3.617</v>
      </c>
      <c r="AE44" s="34">
        <f t="shared" si="7"/>
        <v>0.0040000000000000036</v>
      </c>
      <c r="AF44" s="33">
        <f t="shared" si="8"/>
        <v>1.67</v>
      </c>
      <c r="AG44" s="32">
        <f t="shared" si="9"/>
        <v>0.001000000000000112</v>
      </c>
      <c r="AH44" s="31">
        <f t="shared" si="10"/>
        <v>0.9340497651251769</v>
      </c>
      <c r="AJ44" s="41"/>
      <c r="AK44" s="41"/>
      <c r="AL44" s="41"/>
    </row>
    <row r="45" spans="1:38" ht="12.75">
      <c r="A45" s="40" t="s">
        <v>121</v>
      </c>
      <c r="B45" s="39" t="s">
        <v>90</v>
      </c>
      <c r="C45" s="26">
        <v>24</v>
      </c>
      <c r="D45" s="24">
        <v>110.202</v>
      </c>
      <c r="E45" s="25">
        <v>69.7</v>
      </c>
      <c r="F45" s="25">
        <v>6.1</v>
      </c>
      <c r="G45" s="24">
        <v>94.495</v>
      </c>
      <c r="H45" s="25">
        <v>40.7</v>
      </c>
      <c r="I45" s="25">
        <v>4.6</v>
      </c>
      <c r="J45" s="28">
        <f>E45-H45</f>
        <v>29</v>
      </c>
      <c r="K45" s="38">
        <f>ROUND(D45-G45,3)</f>
        <v>15.707</v>
      </c>
      <c r="L45" s="24">
        <v>56.849</v>
      </c>
      <c r="M45" s="25">
        <v>69.5</v>
      </c>
      <c r="N45" s="25">
        <v>0</v>
      </c>
      <c r="O45" s="24">
        <v>41.218</v>
      </c>
      <c r="P45" s="25">
        <v>50.4</v>
      </c>
      <c r="Q45" s="25">
        <v>0</v>
      </c>
      <c r="R45" s="28">
        <f>M45-P45</f>
        <v>19.1</v>
      </c>
      <c r="S45" s="38">
        <f>ROUND(L45-O45,3)</f>
        <v>15.631</v>
      </c>
      <c r="T45" s="24">
        <v>1.816</v>
      </c>
      <c r="U45" s="24">
        <v>3.837</v>
      </c>
      <c r="V45" s="1" t="s">
        <v>26</v>
      </c>
      <c r="X45" s="37">
        <v>55.616</v>
      </c>
      <c r="Y45" s="37">
        <v>40.726</v>
      </c>
      <c r="Z45" s="13">
        <f t="shared" si="4"/>
        <v>14.89</v>
      </c>
      <c r="AA45" s="13"/>
      <c r="AB45" s="36">
        <f t="shared" si="5"/>
        <v>2.2403750000000002</v>
      </c>
      <c r="AC45" s="12"/>
      <c r="AD45" s="35">
        <f t="shared" si="6"/>
        <v>3.835</v>
      </c>
      <c r="AE45" s="34">
        <f t="shared" si="7"/>
        <v>0.002000000000000224</v>
      </c>
      <c r="AF45" s="33">
        <f t="shared" si="8"/>
        <v>1.813</v>
      </c>
      <c r="AG45" s="32">
        <f t="shared" si="9"/>
        <v>0.0030000000000001137</v>
      </c>
      <c r="AH45" s="31">
        <f t="shared" si="10"/>
        <v>0.8645960103709192</v>
      </c>
      <c r="AJ45" s="41"/>
      <c r="AK45" s="41"/>
      <c r="AL45" s="41"/>
    </row>
    <row r="46" spans="1:34" ht="12.75">
      <c r="A46" s="40" t="s">
        <v>122</v>
      </c>
      <c r="B46" s="39" t="s">
        <v>94</v>
      </c>
      <c r="C46" s="26">
        <v>24</v>
      </c>
      <c r="D46" s="24">
        <v>106.387</v>
      </c>
      <c r="E46" s="25">
        <v>69</v>
      </c>
      <c r="F46" s="25">
        <v>6.2</v>
      </c>
      <c r="G46" s="24">
        <v>88.607</v>
      </c>
      <c r="H46" s="25">
        <v>39.6</v>
      </c>
      <c r="I46" s="25">
        <v>4.8</v>
      </c>
      <c r="J46" s="28">
        <f>E46-H46</f>
        <v>29.4</v>
      </c>
      <c r="K46" s="38">
        <f>ROUND(D46-G46,3)</f>
        <v>17.78</v>
      </c>
      <c r="L46" s="24">
        <v>55.205</v>
      </c>
      <c r="M46" s="25">
        <v>68.8</v>
      </c>
      <c r="N46" s="25">
        <v>0</v>
      </c>
      <c r="O46" s="24">
        <v>37.606</v>
      </c>
      <c r="P46" s="25">
        <v>49.4</v>
      </c>
      <c r="Q46" s="25">
        <v>0</v>
      </c>
      <c r="R46" s="28">
        <f>M46-P46</f>
        <v>19.4</v>
      </c>
      <c r="S46" s="38">
        <f>ROUND(L46-O46,3)</f>
        <v>17.599</v>
      </c>
      <c r="T46" s="24">
        <v>1.883</v>
      </c>
      <c r="U46" s="24">
        <v>3.832</v>
      </c>
      <c r="V46" s="1" t="s">
        <v>26</v>
      </c>
      <c r="X46" s="37">
        <v>54.029</v>
      </c>
      <c r="Y46" s="37">
        <v>37.174</v>
      </c>
      <c r="Z46" s="13">
        <f t="shared" si="4"/>
        <v>16.855</v>
      </c>
      <c r="AA46" s="13"/>
      <c r="AB46" s="36">
        <f t="shared" si="5"/>
        <v>2.1430416666666665</v>
      </c>
      <c r="AC46" s="12"/>
      <c r="AD46" s="35">
        <f t="shared" si="6"/>
        <v>3.832</v>
      </c>
      <c r="AE46" s="34">
        <f t="shared" si="7"/>
        <v>0</v>
      </c>
      <c r="AF46" s="33">
        <f t="shared" si="8"/>
        <v>1.881</v>
      </c>
      <c r="AG46" s="32">
        <f t="shared" si="9"/>
        <v>0.0020000000000000018</v>
      </c>
      <c r="AH46" s="31">
        <f t="shared" si="10"/>
        <v>1.0439355807103285</v>
      </c>
    </row>
    <row r="47" spans="1:27" ht="12.75">
      <c r="A47" s="26" t="s">
        <v>25</v>
      </c>
      <c r="B47" s="26"/>
      <c r="C47" s="26"/>
      <c r="D47" s="24">
        <f>ROUND(AVERAGE(D17:D46),3)</f>
        <v>106.735</v>
      </c>
      <c r="E47" s="25">
        <f>ROUND(AVERAGE(E17:E46),1)</f>
        <v>69</v>
      </c>
      <c r="F47" s="30">
        <f>IF(SUM(F17:F46)=0,0,ROUND(AVERAGE(F17:F46),1))</f>
        <v>6.2</v>
      </c>
      <c r="G47" s="24">
        <f>ROUND(AVERAGE(G17:G46),3)</f>
        <v>93.038</v>
      </c>
      <c r="H47" s="25">
        <f>ROUND(AVERAGE(H17:H46),1)</f>
        <v>41.3</v>
      </c>
      <c r="I47" s="30">
        <f>IF(SUM(I17:I46)=0,0,ROUND(AVERAGE(I17:I46),1))</f>
        <v>4.7</v>
      </c>
      <c r="J47" s="28">
        <f>ROUND(AVERAGE(J17:J46),1)</f>
        <v>27.8</v>
      </c>
      <c r="K47" s="24">
        <f>ROUND(AVERAGE(K17:K46),3)</f>
        <v>13.697</v>
      </c>
      <c r="L47" s="24">
        <f>ROUND(AVERAGE(L17:L46),3)</f>
        <v>55.152</v>
      </c>
      <c r="M47" s="25">
        <f>ROUND(AVERAGE(M17:M46),1)</f>
        <v>68.8</v>
      </c>
      <c r="N47" s="29">
        <f>IF(SUM(N17:N46)=0,0,ROUND(AVERAGE(N17:N46),1))</f>
        <v>0</v>
      </c>
      <c r="O47" s="24">
        <f>ROUND(AVERAGE(O17:O46),3)</f>
        <v>41.331</v>
      </c>
      <c r="P47" s="25">
        <f>ROUND(AVERAGE(P17:P46),1)</f>
        <v>50.2</v>
      </c>
      <c r="Q47" s="29">
        <f>IF(SUM(Q17:Q46)=0,0,ROUND(AVERAGE(Q17:Q46),1))</f>
        <v>0</v>
      </c>
      <c r="R47" s="28">
        <f>ROUND(AVERAGE(R17:R46),1)</f>
        <v>18.6</v>
      </c>
      <c r="S47" s="24">
        <f>ROUND(AVERAGE(S17:S46),3)</f>
        <v>13.821</v>
      </c>
      <c r="T47" s="24"/>
      <c r="U47" s="24"/>
      <c r="X47" s="27"/>
      <c r="Y47" s="27"/>
      <c r="Z47" s="27"/>
      <c r="AA47" s="27"/>
    </row>
    <row r="48" spans="1:29" ht="12.75">
      <c r="A48" s="26" t="s">
        <v>24</v>
      </c>
      <c r="B48" s="26"/>
      <c r="C48" s="26">
        <f>SUM(C17:C46)</f>
        <v>720</v>
      </c>
      <c r="D48" s="24">
        <f>SUM(D17:D46)</f>
        <v>3202.051999999999</v>
      </c>
      <c r="E48" s="25"/>
      <c r="F48" s="25"/>
      <c r="G48" s="24">
        <f>SUM(G17:G46)</f>
        <v>2791.1540000000005</v>
      </c>
      <c r="H48" s="25"/>
      <c r="I48" s="25"/>
      <c r="J48" s="25"/>
      <c r="K48" s="24">
        <f>SUM(K17:K46)</f>
        <v>410.8979999999999</v>
      </c>
      <c r="L48" s="24">
        <f>SUM(L17:L46)</f>
        <v>1654.5479999999995</v>
      </c>
      <c r="M48" s="25"/>
      <c r="N48" s="25"/>
      <c r="O48" s="24">
        <f>SUM(O17:O46)</f>
        <v>1239.9230000000002</v>
      </c>
      <c r="P48" s="25"/>
      <c r="Q48" s="25"/>
      <c r="R48" s="25"/>
      <c r="S48" s="71">
        <f>SUM(S17:S46)</f>
        <v>414.62499999999994</v>
      </c>
      <c r="T48" s="24">
        <f>SUM(T17:T46)</f>
        <v>49.867999999999995</v>
      </c>
      <c r="U48" s="24">
        <f>SUM(U17:U46)</f>
        <v>105.46199999999999</v>
      </c>
      <c r="X48" s="13">
        <f>SUM(X17:X46)</f>
        <v>1619.2640000000004</v>
      </c>
      <c r="Y48" s="13">
        <f>SUM(Y17:Y46)</f>
        <v>1225.1520000000005</v>
      </c>
      <c r="Z48" s="13">
        <f>SUM(Z17:Z46)</f>
        <v>394.112</v>
      </c>
      <c r="AA48" s="13"/>
      <c r="AC48" s="12"/>
    </row>
    <row r="49" spans="24:30" ht="12.75">
      <c r="X49" s="13"/>
      <c r="Y49" s="13"/>
      <c r="Z49" s="13"/>
      <c r="AA49" s="13"/>
      <c r="AC49" s="12"/>
      <c r="AD49" s="22">
        <f>31-COUNTIF(A17:A46,"")</f>
        <v>31</v>
      </c>
    </row>
    <row r="50" spans="1:30" ht="12.75">
      <c r="A50" s="1" t="s">
        <v>23</v>
      </c>
      <c r="D50" s="23">
        <f>IF(SUM(C17:C45)=672,ROUND(AVERAGE(D38:D44)*$AD$51,3),IF(SUM(C17:C46)=696,ROUND(AVERAGE(D39:D45)*$AD$51,3),IF(SUM(C17:C46)=720,ROUND(AVERAGE(D40:D46)*$AD$51,3),IF(SUM(C17:C47)=744,ROUND(AVERAGE(D41:D46)*$AD$51,3),IF(OR(AF51=5,AF51=7,AF51=10,AF51=12),ROUND(AVERAGE(D40:D46)*$AD$51,3),IF(AF51=3,ROUND(AVERAGE(D38:D44)*$AD$51,3),ROUND(AVERAGE(D41:D46)*$AD$51,3)))))))</f>
        <v>971.995</v>
      </c>
      <c r="E50" s="14"/>
      <c r="F50" s="14"/>
      <c r="G50" s="23">
        <f>IF(SUM(C17:C45)=672,ROUND(AVERAGE(G38:G44)*$AD$51,3),IF(SUM(C17:C46)=696,ROUND(AVERAGE(G39:G45)*$AD$51,3),IF(SUM(C17:C46)=720,ROUND(AVERAGE(G40:G46)*$AD$51,3),IF(SUM(C17:C47)=744,ROUND(AVERAGE(G41:G46)*$AD$51,3),IF(OR(AF51=5,AF51=7,AF51=10,AF51=12),ROUND(AVERAGE(G40:G46)*$AD$51,3),IF(AF51=3,ROUND(AVERAGE(G38:G44)*$AD$51,3),ROUND(AVERAGE(G41:G46)*$AD$51,3)))))))</f>
        <v>841.352</v>
      </c>
      <c r="H50" s="14"/>
      <c r="I50" s="14"/>
      <c r="J50" s="14"/>
      <c r="K50" s="23">
        <f>IF(SUM(C17:C45)=672,ROUND(AVERAGE(K38:K44)*$AD$51,3),IF(SUM(C17:C46)=696,ROUND(AVERAGE(K39:K45)*$AD$51,3),IF(SUM(C17:C46)=720,ROUND(AVERAGE(K40:K46)*$AD$51,3),IF(SUM(C17:C47)=744,ROUND(AVERAGE(K41:K46)*$AD$51,3),IF(OR(AF51=5,AF51=7,AF51=10,AF51=12),ROUND(AVERAGE(K40:K46)*$AD$51,3),IF(AF51=3,ROUND(AVERAGE(K38:K44)*$AD$51,3),ROUND(AVERAGE(K41:K46)*$AD$51,3)))))))</f>
        <v>130.643</v>
      </c>
      <c r="L50" s="23">
        <f>IF(SUM(C17:C45)=672,ROUND(AVERAGE(L38:L44)*$AD$51,3),IF(SUM(C17:C46)=696,ROUND(AVERAGE(L39:L45)*$AD$51,3),IF(SUM(C17:C46)=720,ROUND(AVERAGE(L40:L46)*$AD$51,3),IF(SUM(C17:C47)=744,ROUND(AVERAGE(L41:L46)*$AD$51,3),IF(OR(AF51=5,AF51=7,AF51=10,AF51=12),ROUND(AVERAGE(L40:L46)*$AD$51,3),IF(AF51=3,ROUND(AVERAGE(L38:L44)*$AD$51,3),ROUND(AVERAGE(L41:L46)*$AD$51,3)))))))</f>
        <v>500.292</v>
      </c>
      <c r="M50" s="14"/>
      <c r="N50" s="14"/>
      <c r="O50" s="23">
        <f>IF(SUM(C17:C45)=672,ROUND(AVERAGE(O38:O44)*$AD$51,3),IF(SUM(C17:C46)=696,ROUND(AVERAGE(O39:O45)*$AD$51,3),IF(SUM(C17:C46)=720,ROUND(AVERAGE(O40:O46)*$AD$51,3),IF(SUM(C17:C47)=744,ROUND(AVERAGE(O41:O46)*$AD$51,3),IF(OR(AF51=5,AF51=7,AF51=10,AF51=12),ROUND(AVERAGE(O40:O46)*$AD$51,3),IF(AF51=3,ROUND(AVERAGE(O38:O44)*$AD$51,3),ROUND(AVERAGE(O41:O46)*$AD$51,3)))))))</f>
        <v>370.731</v>
      </c>
      <c r="P50" s="14"/>
      <c r="Q50" s="14"/>
      <c r="R50" s="14"/>
      <c r="S50" s="23">
        <f>IF(SUM(C17:C45)=672,ROUND(AVERAGE(S38:S44)*$AD$51,3),IF(SUM(C17:C46)=696,ROUND(AVERAGE(S39:S45)*$AD$51,3),IF(SUM(C17:C46)=720,ROUND(AVERAGE(S40:S46)*$AD$51,3),IF(SUM(C17:C47)=744,ROUND(AVERAGE(S41:S46)*$AD$51,3),IF(OR(AF51=5,AF51=7,AF51=10,AF51=12),ROUND(AVERAGE(S40:S46)*$AD$51,3),IF(AF51=3,ROUND(AVERAGE(S38:S44)*$AD$51,3),ROUND(AVERAGE(S41:S46)*$AD$51,3)))))))</f>
        <v>129.561</v>
      </c>
      <c r="T50" s="23">
        <f>IF(SUM(C17:C45)=672,ROUND(AVERAGE(T38:T44)*$AD$51,3),IF(SUM(C17:C46)=696,ROUND(AVERAGE(T39:T45)*$AD$51,3),IF(SUM(C17:C46)=720,ROUND(AVERAGE(T40:T46)*$AD$51,3),IF(SUM(C17:C47)=744,ROUND(AVERAGE(T41:T46)*$AD$51,3),IF(OR(AF51=5,AF51=7,AF51=10,AF51=12),ROUND(AVERAGE(T40:T46)*$AD$51,3),IF(AF51=3,ROUND(AVERAGE(T38:T44)*$AD$51,3),ROUND(AVERAGE(T41:T46)*$AD$51,3)))))))</f>
        <v>15.384</v>
      </c>
      <c r="U50" s="23">
        <f>IF(SUM(C17:C45)=672,ROUND(AVERAGE(U38:U44)*$AD$51,3),IF(SUM(C17:C46)=696,ROUND(AVERAGE(U39:U45)*$AD$51,3),IF(SUM(C17:C46)=720,ROUND(AVERAGE(U40:U46)*$AD$51,3),IF(SUM(C17:C47)=744,ROUND(AVERAGE(U41:U46)*$AD$51,3),IF(OR(AF51=5,AF51=7,AF51=10,AF51=12),ROUND(AVERAGE(U40:U46)*$AD$51,3),IF(AF51=3,ROUND(AVERAGE(U38:U44)*$AD$51,3),ROUND(AVERAGE(U41:U46)*$AD$51,3)))))))</f>
        <v>32.908</v>
      </c>
      <c r="V50" s="1" t="s">
        <v>21</v>
      </c>
      <c r="X50" s="13">
        <f>IF(SUM(C17:C45)=672,ROUND(AVERAGE(X38:X44)*$AD$51,3),IF(SUM(C17:C46)=696,ROUND(AVERAGE(X39:X45)*$AD$51,3),IF(SUM(C17:C46)=720,ROUND(AVERAGE(X40:X46)*$AD$51,3),IF(OR(AF51=5,7,10,12),ROUND(AVERAGE(X40:X46)*$AD$51,3),IF(AF51=3,ROUND(AVERAGE(X38:X44)*$AD$51,3),ROUND(AVERAGE(X41:X46)*$AD$51,3))))))</f>
        <v>489.609</v>
      </c>
      <c r="Y50" s="13">
        <f>IF(SUM(C17:C45)=672,ROUND(AVERAGE(Y38:Y44)*$AD$51,3),IF(SUM(C17:C46)=696,ROUND(AVERAGE(Y39:Y45)*$AD$51,3),IF(SUM(C17:C46)=720,ROUND(AVERAGE(Y40:Y46)*$AD$51,3),IF(OR(AF51=5,7,10,12),ROUND(AVERAGE(Y40:Y46)*$AD$51,3),IF(AF51=3,ROUND(AVERAGE(Y38:Y44)*$AD$51,3),ROUND(AVERAGE(Y41:Y46)*$AD$51,3))))))</f>
        <v>366.346</v>
      </c>
      <c r="Z50" s="13">
        <f>IF(SUM(C17:C45)=672,ROUND(AVERAGE(Z38:Z44)*$AD$51,3),IF(SUM(C17:C46)=696,ROUND(AVERAGE(Z39:Z45)*$AD$51,3),IF(SUM(C17:C46)=720,ROUND(AVERAGE(Z40:Z46)*$AD$51,3),IF(OR(AF51=5,7,10,12),ROUND(AVERAGE(Z40:Z46)*$AD$51,3),IF(AF51=3,ROUND(AVERAGE(Z38:Z44)*$AD$51,3),ROUND(AVERAGE(Z41:Z46)*$AD$51,3))))))</f>
        <v>123.263</v>
      </c>
      <c r="AA50" s="13"/>
      <c r="AC50" s="12"/>
      <c r="AD50" s="22">
        <f>COUNT(C17:C46)</f>
        <v>30</v>
      </c>
    </row>
    <row r="51" spans="1:34" ht="12.75">
      <c r="A51" s="1" t="s">
        <v>22</v>
      </c>
      <c r="D51" s="20">
        <v>-580.051</v>
      </c>
      <c r="E51" s="14"/>
      <c r="F51" s="14"/>
      <c r="G51" s="20">
        <v>-488.675</v>
      </c>
      <c r="H51" s="14"/>
      <c r="I51" s="14"/>
      <c r="J51" s="14"/>
      <c r="K51" s="20">
        <v>-91.371</v>
      </c>
      <c r="L51" s="20">
        <v>-508.6</v>
      </c>
      <c r="M51" s="21"/>
      <c r="N51" s="21"/>
      <c r="O51" s="20">
        <v>-421.56</v>
      </c>
      <c r="P51" s="14"/>
      <c r="Q51" s="14"/>
      <c r="R51" s="14"/>
      <c r="S51" s="20">
        <v>-87.043</v>
      </c>
      <c r="T51" s="20">
        <v>-12.699</v>
      </c>
      <c r="U51" s="20">
        <v>-15.984</v>
      </c>
      <c r="V51" s="1" t="s">
        <v>21</v>
      </c>
      <c r="X51" s="13"/>
      <c r="Y51" s="13"/>
      <c r="Z51" s="13"/>
      <c r="AA51" s="13"/>
      <c r="AC51" s="12"/>
      <c r="AD51" s="19">
        <v>9</v>
      </c>
      <c r="AE51" s="16"/>
      <c r="AF51" s="18">
        <f>MONTH(A35)</f>
        <v>10</v>
      </c>
      <c r="AG51" s="17"/>
      <c r="AH51" s="16"/>
    </row>
    <row r="52" spans="1:29" ht="12.75">
      <c r="A52" s="1" t="s">
        <v>20</v>
      </c>
      <c r="D52" s="14">
        <f>D48+D50+D51</f>
        <v>3593.9959999999996</v>
      </c>
      <c r="E52" s="14"/>
      <c r="F52" s="14"/>
      <c r="G52" s="14">
        <f>G48+G50+G51</f>
        <v>3143.831</v>
      </c>
      <c r="H52" s="14"/>
      <c r="I52" s="14"/>
      <c r="J52" s="14"/>
      <c r="K52" s="14">
        <f>K48+K50+K51</f>
        <v>450.16999999999996</v>
      </c>
      <c r="L52" s="14">
        <f>L48+L50+L51</f>
        <v>1646.2399999999998</v>
      </c>
      <c r="M52" s="14"/>
      <c r="N52" s="14"/>
      <c r="O52" s="14">
        <f>O48+O50+O51</f>
        <v>1189.0940000000003</v>
      </c>
      <c r="P52" s="14"/>
      <c r="Q52" s="14"/>
      <c r="R52" s="14"/>
      <c r="S52" s="15">
        <f>S48+S50+S51</f>
        <v>457.1429999999999</v>
      </c>
      <c r="T52" s="14">
        <f>T48+T50+T51</f>
        <v>52.553</v>
      </c>
      <c r="U52" s="14">
        <f>U48+U50+U51</f>
        <v>122.38600000000001</v>
      </c>
      <c r="X52" s="13">
        <f>X48+X50+X51</f>
        <v>2108.8730000000005</v>
      </c>
      <c r="Y52" s="13">
        <f>Y48+Y50+Y51</f>
        <v>1591.4980000000005</v>
      </c>
      <c r="Z52" s="13">
        <f>Z48+Z50+Z51</f>
        <v>517.375</v>
      </c>
      <c r="AA52" s="13"/>
      <c r="AB52" s="11"/>
      <c r="AC52" s="12"/>
    </row>
    <row r="53" spans="1:28" s="9" customFormat="1" ht="15.75" customHeight="1">
      <c r="A53" s="9" t="s">
        <v>19</v>
      </c>
      <c r="B53" s="9">
        <v>11.1</v>
      </c>
      <c r="C53" s="10" t="s">
        <v>18</v>
      </c>
      <c r="D53" s="10">
        <f>ROUND(S52,0)</f>
        <v>457</v>
      </c>
      <c r="E53" s="9" t="s">
        <v>17</v>
      </c>
      <c r="F53" s="9">
        <f>ROUND(T52-D53*0.98*B53/1000,2)</f>
        <v>47.58</v>
      </c>
      <c r="G53" s="9" t="s">
        <v>16</v>
      </c>
      <c r="H53" s="9">
        <f>ROUND(U52-T52,2)</f>
        <v>69.83</v>
      </c>
      <c r="AB53" s="2"/>
    </row>
    <row r="54" spans="6:20" ht="12.75">
      <c r="F54" s="7"/>
      <c r="L54" s="8"/>
      <c r="M54" s="8"/>
      <c r="N54" s="8"/>
      <c r="O54" s="8"/>
      <c r="P54" s="8"/>
      <c r="T54" s="8"/>
    </row>
    <row r="55" spans="1:6" ht="12.75">
      <c r="A55" s="1" t="s">
        <v>15</v>
      </c>
      <c r="F55" s="7"/>
    </row>
    <row r="56" ht="12.75">
      <c r="A56" s="1" t="s">
        <v>14</v>
      </c>
    </row>
    <row r="57" ht="12.75">
      <c r="A57" s="1" t="s">
        <v>13</v>
      </c>
    </row>
    <row r="58" ht="5.25" customHeight="1"/>
    <row r="59" ht="6.75" customHeight="1">
      <c r="A59" s="6"/>
    </row>
    <row r="60" spans="1:5" ht="12.75">
      <c r="A60" s="1" t="s">
        <v>3</v>
      </c>
      <c r="B60" s="1" t="s">
        <v>2</v>
      </c>
      <c r="E60" s="5" t="s">
        <v>1</v>
      </c>
    </row>
    <row r="61" ht="12.75">
      <c r="A61" s="1" t="s">
        <v>0</v>
      </c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2"/>
  <sheetViews>
    <sheetView view="pageBreakPreview" zoomScale="80" zoomScaleSheetLayoutView="80" zoomScalePageLayoutView="0" workbookViewId="0" topLeftCell="A25">
      <selection activeCell="B18" sqref="B18"/>
    </sheetView>
  </sheetViews>
  <sheetFormatPr defaultColWidth="9.140625" defaultRowHeight="12.75"/>
  <cols>
    <col min="1" max="1" width="11.421875" style="1" customWidth="1"/>
    <col min="2" max="2" width="10.421875" style="1" customWidth="1"/>
    <col min="3" max="3" width="10.7109375" style="1" customWidth="1"/>
    <col min="4" max="4" width="10.421875" style="1" customWidth="1"/>
    <col min="5" max="5" width="7.7109375" style="1" customWidth="1"/>
    <col min="6" max="6" width="10.8515625" style="1" customWidth="1"/>
    <col min="7" max="7" width="12.28125" style="1" customWidth="1"/>
    <col min="8" max="8" width="10.57421875" style="1" customWidth="1"/>
    <col min="9" max="9" width="8.00390625" style="1" customWidth="1"/>
    <col min="10" max="10" width="8.140625" style="1" customWidth="1"/>
    <col min="11" max="11" width="13.00390625" style="1" customWidth="1"/>
    <col min="12" max="12" width="10.28125" style="1" customWidth="1"/>
    <col min="13" max="13" width="12.8515625" style="1" customWidth="1"/>
    <col min="14" max="14" width="8.00390625" style="1" customWidth="1"/>
    <col min="15" max="15" width="10.28125" style="1" customWidth="1"/>
    <col min="16" max="16" width="8.421875" style="1" customWidth="1"/>
    <col min="17" max="17" width="7.57421875" style="1" customWidth="1"/>
    <col min="18" max="18" width="9.00390625" style="1" customWidth="1"/>
    <col min="19" max="19" width="9.7109375" style="1" customWidth="1"/>
    <col min="20" max="20" width="9.140625" style="1" customWidth="1"/>
    <col min="21" max="21" width="10.00390625" style="1" customWidth="1"/>
    <col min="22" max="22" width="9.140625" style="1" customWidth="1"/>
    <col min="23" max="23" width="4.00390625" style="1" customWidth="1"/>
    <col min="24" max="25" width="9.140625" style="3" customWidth="1"/>
    <col min="26" max="26" width="12.421875" style="3" customWidth="1"/>
    <col min="27" max="27" width="4.140625" style="3" customWidth="1"/>
    <col min="28" max="28" width="9.140625" style="2" customWidth="1"/>
    <col min="29" max="29" width="4.140625" style="3" customWidth="1"/>
    <col min="30" max="31" width="9.140625" style="3" customWidth="1"/>
    <col min="32" max="33" width="9.140625" style="4" customWidth="1"/>
    <col min="34" max="34" width="9.140625" style="3" customWidth="1"/>
    <col min="35" max="16384" width="9.140625" style="1" customWidth="1"/>
  </cols>
  <sheetData>
    <row r="1" spans="3:13" ht="15.75" customHeight="1">
      <c r="C1" s="10" t="s">
        <v>88</v>
      </c>
      <c r="E1" s="10"/>
      <c r="F1" s="10"/>
      <c r="G1" s="10"/>
      <c r="H1" s="10"/>
      <c r="I1" s="10"/>
      <c r="J1" s="70" t="s">
        <v>87</v>
      </c>
      <c r="K1" s="69" t="str">
        <f>A17</f>
        <v>23.10.17</v>
      </c>
      <c r="L1" s="70" t="s">
        <v>86</v>
      </c>
      <c r="M1" s="69">
        <f>K1+DAY(SUM(C17:C47)/24-1)</f>
        <v>43061</v>
      </c>
    </row>
    <row r="2" spans="1:18" ht="12.75">
      <c r="A2" s="1" t="s">
        <v>85</v>
      </c>
      <c r="B2" s="59" t="s">
        <v>84</v>
      </c>
      <c r="R2" s="1" t="s">
        <v>57</v>
      </c>
    </row>
    <row r="3" spans="1:21" ht="12.75">
      <c r="A3" s="1" t="s">
        <v>83</v>
      </c>
      <c r="B3" s="59" t="s">
        <v>82</v>
      </c>
      <c r="L3" s="59" t="s">
        <v>81</v>
      </c>
      <c r="U3" s="68" t="s">
        <v>80</v>
      </c>
    </row>
    <row r="4" ht="3.75" customHeight="1"/>
    <row r="5" spans="1:21" ht="15.75" customHeight="1">
      <c r="A5" s="10" t="s">
        <v>79</v>
      </c>
      <c r="B5" s="67" t="s">
        <v>78</v>
      </c>
      <c r="F5" s="66"/>
      <c r="G5" s="65"/>
      <c r="H5" s="64"/>
      <c r="L5" s="59" t="s">
        <v>77</v>
      </c>
      <c r="U5" s="63" t="s">
        <v>76</v>
      </c>
    </row>
    <row r="6" spans="1:21" ht="15.75" customHeight="1">
      <c r="A6" s="62" t="s">
        <v>75</v>
      </c>
      <c r="B6" s="10"/>
      <c r="C6" s="9"/>
      <c r="D6" s="61"/>
      <c r="U6" s="63" t="s">
        <v>123</v>
      </c>
    </row>
    <row r="7" ht="6.75" customHeight="1"/>
    <row r="8" spans="1:13" s="2" customFormat="1" ht="12.75">
      <c r="A8" s="59"/>
      <c r="B8" s="59" t="s">
        <v>74</v>
      </c>
      <c r="C8" s="59"/>
      <c r="D8" s="5" t="s">
        <v>73</v>
      </c>
      <c r="E8" s="5" t="s">
        <v>72</v>
      </c>
      <c r="J8" s="59" t="s">
        <v>74</v>
      </c>
      <c r="K8" s="59"/>
      <c r="L8" s="5" t="s">
        <v>73</v>
      </c>
      <c r="M8" s="5" t="s">
        <v>72</v>
      </c>
    </row>
    <row r="9" spans="1:13" s="2" customFormat="1" ht="12.75">
      <c r="A9" s="58" t="s">
        <v>71</v>
      </c>
      <c r="B9" s="57" t="s">
        <v>65</v>
      </c>
      <c r="C9" s="59"/>
      <c r="D9" s="56" t="s">
        <v>64</v>
      </c>
      <c r="E9" s="56" t="s">
        <v>63</v>
      </c>
      <c r="H9" s="58" t="s">
        <v>70</v>
      </c>
      <c r="I9" s="5"/>
      <c r="J9" s="57" t="s">
        <v>69</v>
      </c>
      <c r="K9" s="57"/>
      <c r="L9" s="56" t="s">
        <v>68</v>
      </c>
      <c r="M9" s="56" t="s">
        <v>67</v>
      </c>
    </row>
    <row r="10" spans="1:19" s="2" customFormat="1" ht="12.75">
      <c r="A10" s="58" t="s">
        <v>66</v>
      </c>
      <c r="B10" s="57" t="s">
        <v>65</v>
      </c>
      <c r="C10" s="59"/>
      <c r="D10" s="56" t="s">
        <v>64</v>
      </c>
      <c r="E10" s="56" t="s">
        <v>63</v>
      </c>
      <c r="H10" s="58" t="s">
        <v>62</v>
      </c>
      <c r="I10" s="5"/>
      <c r="J10" s="57" t="s">
        <v>61</v>
      </c>
      <c r="K10" s="57"/>
      <c r="L10" s="56" t="s">
        <v>60</v>
      </c>
      <c r="M10" s="56" t="s">
        <v>59</v>
      </c>
      <c r="P10" s="56"/>
      <c r="Q10" s="5"/>
      <c r="S10" s="5"/>
    </row>
    <row r="11" spans="8:19" s="2" customFormat="1" ht="12.75">
      <c r="H11" s="5" t="s">
        <v>58</v>
      </c>
      <c r="I11" s="5"/>
      <c r="J11" s="57" t="s">
        <v>57</v>
      </c>
      <c r="K11" s="57"/>
      <c r="L11" s="56" t="s">
        <v>56</v>
      </c>
      <c r="M11" s="56" t="s">
        <v>56</v>
      </c>
      <c r="P11" s="56"/>
      <c r="Q11" s="5"/>
      <c r="S11" s="5"/>
    </row>
    <row r="12" ht="6.75" customHeight="1">
      <c r="AB12" s="55"/>
    </row>
    <row r="13" spans="1:34" s="72" customFormat="1" ht="15" customHeight="1">
      <c r="A13" s="54" t="s">
        <v>55</v>
      </c>
      <c r="B13" s="54"/>
      <c r="C13" s="54"/>
      <c r="D13" s="53"/>
      <c r="F13" s="53"/>
      <c r="I13" s="53"/>
      <c r="R13" s="52"/>
      <c r="S13" s="52"/>
      <c r="T13" s="52"/>
      <c r="U13" s="52"/>
      <c r="V13" s="52"/>
      <c r="W13" s="52"/>
      <c r="X13" s="52"/>
      <c r="Y13" s="52"/>
      <c r="Z13" s="73"/>
      <c r="AA13" s="73"/>
      <c r="AB13" s="2"/>
      <c r="AC13" s="73"/>
      <c r="AD13" s="73"/>
      <c r="AE13" s="74"/>
      <c r="AF13" s="73"/>
      <c r="AG13" s="73"/>
      <c r="AH13" s="73"/>
    </row>
    <row r="14" ht="7.5" customHeight="1"/>
    <row r="15" spans="1:32" ht="12.75">
      <c r="A15" s="26" t="s">
        <v>12</v>
      </c>
      <c r="B15" s="26" t="s">
        <v>54</v>
      </c>
      <c r="C15" s="26" t="s">
        <v>53</v>
      </c>
      <c r="D15" s="26" t="s">
        <v>11</v>
      </c>
      <c r="E15" s="26" t="s">
        <v>52</v>
      </c>
      <c r="F15" s="26" t="s">
        <v>51</v>
      </c>
      <c r="G15" s="26" t="s">
        <v>10</v>
      </c>
      <c r="H15" s="26" t="s">
        <v>50</v>
      </c>
      <c r="I15" s="26" t="s">
        <v>49</v>
      </c>
      <c r="J15" s="26" t="s">
        <v>48</v>
      </c>
      <c r="K15" s="26" t="s">
        <v>47</v>
      </c>
      <c r="L15" s="26" t="s">
        <v>46</v>
      </c>
      <c r="M15" s="26" t="s">
        <v>45</v>
      </c>
      <c r="N15" s="26" t="s">
        <v>44</v>
      </c>
      <c r="O15" s="26" t="s">
        <v>43</v>
      </c>
      <c r="P15" s="26" t="s">
        <v>42</v>
      </c>
      <c r="Q15" s="26" t="s">
        <v>41</v>
      </c>
      <c r="R15" s="26" t="s">
        <v>40</v>
      </c>
      <c r="S15" s="26" t="s">
        <v>39</v>
      </c>
      <c r="T15" s="26" t="s">
        <v>7</v>
      </c>
      <c r="U15" s="26" t="s">
        <v>6</v>
      </c>
      <c r="V15" s="1" t="s">
        <v>38</v>
      </c>
      <c r="X15" s="48" t="s">
        <v>9</v>
      </c>
      <c r="Y15" s="48" t="s">
        <v>8</v>
      </c>
      <c r="Z15" s="48" t="s">
        <v>37</v>
      </c>
      <c r="AA15" s="48"/>
      <c r="AB15" s="47" t="s">
        <v>36</v>
      </c>
      <c r="AC15" s="12"/>
      <c r="AF15" s="44" t="s">
        <v>30</v>
      </c>
    </row>
    <row r="16" spans="1:34" ht="12.75">
      <c r="A16" s="26"/>
      <c r="B16" s="26"/>
      <c r="C16" s="26" t="s">
        <v>35</v>
      </c>
      <c r="D16" s="26" t="s">
        <v>5</v>
      </c>
      <c r="E16" s="26" t="s">
        <v>33</v>
      </c>
      <c r="F16" s="26" t="s">
        <v>34</v>
      </c>
      <c r="G16" s="26" t="s">
        <v>5</v>
      </c>
      <c r="H16" s="26" t="s">
        <v>33</v>
      </c>
      <c r="I16" s="26" t="s">
        <v>34</v>
      </c>
      <c r="J16" s="26" t="s">
        <v>33</v>
      </c>
      <c r="K16" s="26" t="s">
        <v>5</v>
      </c>
      <c r="L16" s="26" t="s">
        <v>32</v>
      </c>
      <c r="M16" s="26" t="s">
        <v>33</v>
      </c>
      <c r="N16" s="26" t="s">
        <v>34</v>
      </c>
      <c r="O16" s="26" t="s">
        <v>32</v>
      </c>
      <c r="P16" s="26" t="s">
        <v>33</v>
      </c>
      <c r="Q16" s="26" t="s">
        <v>34</v>
      </c>
      <c r="R16" s="26" t="s">
        <v>33</v>
      </c>
      <c r="S16" s="26" t="s">
        <v>32</v>
      </c>
      <c r="T16" s="26" t="s">
        <v>4</v>
      </c>
      <c r="U16" s="26" t="s">
        <v>4</v>
      </c>
      <c r="X16" s="48" t="s">
        <v>5</v>
      </c>
      <c r="Y16" s="48" t="s">
        <v>5</v>
      </c>
      <c r="Z16" s="48" t="s">
        <v>5</v>
      </c>
      <c r="AA16" s="48"/>
      <c r="AB16" s="47" t="s">
        <v>31</v>
      </c>
      <c r="AC16" s="12"/>
      <c r="AD16" s="46" t="s">
        <v>30</v>
      </c>
      <c r="AE16" s="45" t="s">
        <v>27</v>
      </c>
      <c r="AF16" s="44" t="s">
        <v>29</v>
      </c>
      <c r="AG16" s="43" t="s">
        <v>27</v>
      </c>
      <c r="AH16" s="42" t="s">
        <v>28</v>
      </c>
    </row>
    <row r="17" spans="1:34" ht="12.75">
      <c r="A17" s="40" t="s">
        <v>124</v>
      </c>
      <c r="B17" s="39" t="s">
        <v>57</v>
      </c>
      <c r="C17" s="26">
        <v>24</v>
      </c>
      <c r="D17" s="24">
        <v>105.478</v>
      </c>
      <c r="E17" s="25">
        <v>71.3</v>
      </c>
      <c r="F17" s="25">
        <v>6.2</v>
      </c>
      <c r="G17" s="24">
        <v>89.791</v>
      </c>
      <c r="H17" s="25">
        <v>40.2</v>
      </c>
      <c r="I17" s="25">
        <v>4.7</v>
      </c>
      <c r="J17" s="28">
        <f aca="true" t="shared" si="0" ref="J17:J37">E17-H17</f>
        <v>31.099999999999994</v>
      </c>
      <c r="K17" s="38">
        <f aca="true" t="shared" si="1" ref="K17:K37">ROUND(D17-G17,3)</f>
        <v>15.687</v>
      </c>
      <c r="L17" s="24">
        <v>53.009</v>
      </c>
      <c r="M17" s="25">
        <v>70.8</v>
      </c>
      <c r="N17" s="25" t="s">
        <v>91</v>
      </c>
      <c r="O17" s="24">
        <v>37.388</v>
      </c>
      <c r="P17" s="25">
        <v>50.2</v>
      </c>
      <c r="Q17" s="25" t="s">
        <v>91</v>
      </c>
      <c r="R17" s="28">
        <f aca="true" t="shared" si="2" ref="R17:R37">M17-P17</f>
        <v>20.599999999999994</v>
      </c>
      <c r="S17" s="38">
        <f aca="true" t="shared" si="3" ref="S17:S37">ROUND(L17-O17,3)</f>
        <v>15.621</v>
      </c>
      <c r="T17" s="24">
        <v>1.814</v>
      </c>
      <c r="U17" s="24">
        <v>3.916</v>
      </c>
      <c r="V17" s="1" t="s">
        <v>26</v>
      </c>
      <c r="X17" s="37">
        <v>51.821</v>
      </c>
      <c r="Y17" s="37">
        <v>36.945</v>
      </c>
      <c r="Z17" s="13">
        <f aca="true" t="shared" si="4" ref="Z17:Z47">ROUND(X17-Y17,3)</f>
        <v>14.876</v>
      </c>
      <c r="AA17" s="13"/>
      <c r="AB17" s="36">
        <f aca="true" t="shared" si="5" ref="AB17:AB47">(G17-Y17)/24</f>
        <v>2.2019166666666665</v>
      </c>
      <c r="AC17" s="12"/>
      <c r="AD17" s="35">
        <f aca="true" t="shared" si="6" ref="AD17:AD47">ROUND((D17*E17-G17*H17)/1000,3)</f>
        <v>3.911</v>
      </c>
      <c r="AE17" s="34">
        <f aca="true" t="shared" si="7" ref="AE17:AE47">U17-AD17</f>
        <v>0.004999999999999893</v>
      </c>
      <c r="AF17" s="33">
        <f aca="true" t="shared" si="8" ref="AF17:AF47">ROUND((M17*X17-P17*Y17)/1000,3)</f>
        <v>1.814</v>
      </c>
      <c r="AG17" s="32">
        <f aca="true" t="shared" si="9" ref="AG17:AG47">T17-AF17</f>
        <v>0</v>
      </c>
      <c r="AH17" s="31">
        <f aca="true" t="shared" si="10" ref="AH17:AH47">(K17-Z17)/G17*100</f>
        <v>0.9032085621053334</v>
      </c>
    </row>
    <row r="18" spans="1:34" ht="12.75">
      <c r="A18" s="40" t="s">
        <v>125</v>
      </c>
      <c r="B18" s="39" t="s">
        <v>90</v>
      </c>
      <c r="C18" s="26">
        <v>24</v>
      </c>
      <c r="D18" s="24">
        <v>104.031</v>
      </c>
      <c r="E18" s="25">
        <v>72.3</v>
      </c>
      <c r="F18" s="25">
        <v>6.2</v>
      </c>
      <c r="G18" s="24">
        <v>88.969</v>
      </c>
      <c r="H18" s="25">
        <v>39.4</v>
      </c>
      <c r="I18" s="25">
        <v>4.5</v>
      </c>
      <c r="J18" s="28">
        <f t="shared" si="0"/>
        <v>32.9</v>
      </c>
      <c r="K18" s="38">
        <f t="shared" si="1"/>
        <v>15.062</v>
      </c>
      <c r="L18" s="24">
        <v>46.686</v>
      </c>
      <c r="M18" s="25">
        <v>71.1</v>
      </c>
      <c r="N18" s="25" t="s">
        <v>91</v>
      </c>
      <c r="O18" s="24">
        <v>31.533</v>
      </c>
      <c r="P18" s="25">
        <v>49</v>
      </c>
      <c r="Q18" s="25" t="s">
        <v>91</v>
      </c>
      <c r="R18" s="28">
        <f t="shared" si="2"/>
        <v>22.099999999999994</v>
      </c>
      <c r="S18" s="38">
        <f t="shared" si="3"/>
        <v>15.153</v>
      </c>
      <c r="T18" s="24">
        <v>1.721</v>
      </c>
      <c r="U18" s="24">
        <v>4.018</v>
      </c>
      <c r="V18" s="1" t="s">
        <v>26</v>
      </c>
      <c r="X18" s="37">
        <v>45.629</v>
      </c>
      <c r="Y18" s="37">
        <v>31.177</v>
      </c>
      <c r="Z18" s="13">
        <f t="shared" si="4"/>
        <v>14.452</v>
      </c>
      <c r="AA18" s="13"/>
      <c r="AB18" s="36">
        <f t="shared" si="5"/>
        <v>2.408</v>
      </c>
      <c r="AC18" s="12"/>
      <c r="AD18" s="35">
        <f t="shared" si="6"/>
        <v>4.016</v>
      </c>
      <c r="AE18" s="34">
        <f t="shared" si="7"/>
        <v>0.0019999999999997797</v>
      </c>
      <c r="AF18" s="33">
        <f t="shared" si="8"/>
        <v>1.717</v>
      </c>
      <c r="AG18" s="32">
        <f t="shared" si="9"/>
        <v>0.0040000000000000036</v>
      </c>
      <c r="AH18" s="31">
        <f t="shared" si="10"/>
        <v>0.6856320740932229</v>
      </c>
    </row>
    <row r="19" spans="1:34" ht="12.75">
      <c r="A19" s="40" t="s">
        <v>126</v>
      </c>
      <c r="B19" s="39" t="s">
        <v>127</v>
      </c>
      <c r="C19" s="26">
        <v>24</v>
      </c>
      <c r="D19" s="24">
        <v>100.624</v>
      </c>
      <c r="E19" s="25">
        <v>73.6</v>
      </c>
      <c r="F19" s="25">
        <v>6.2</v>
      </c>
      <c r="G19" s="24">
        <v>84.366</v>
      </c>
      <c r="H19" s="25">
        <v>39.2</v>
      </c>
      <c r="I19" s="25">
        <v>4.7</v>
      </c>
      <c r="J19" s="28">
        <f t="shared" si="0"/>
        <v>34.39999999999999</v>
      </c>
      <c r="K19" s="38">
        <f t="shared" si="1"/>
        <v>16.258</v>
      </c>
      <c r="L19" s="24">
        <v>46.59</v>
      </c>
      <c r="M19" s="25">
        <v>71.6</v>
      </c>
      <c r="N19" s="25" t="s">
        <v>91</v>
      </c>
      <c r="O19" s="24">
        <v>30.451</v>
      </c>
      <c r="P19" s="25">
        <v>49</v>
      </c>
      <c r="Q19" s="25" t="s">
        <v>91</v>
      </c>
      <c r="R19" s="28">
        <f t="shared" si="2"/>
        <v>22.599999999999994</v>
      </c>
      <c r="S19" s="38">
        <f t="shared" si="3"/>
        <v>16.139</v>
      </c>
      <c r="T19" s="24">
        <v>1.787</v>
      </c>
      <c r="U19" s="24">
        <v>4.105</v>
      </c>
      <c r="V19" s="1" t="s">
        <v>26</v>
      </c>
      <c r="X19" s="37">
        <v>45.523</v>
      </c>
      <c r="Y19" s="37">
        <v>30.107</v>
      </c>
      <c r="Z19" s="13">
        <f t="shared" si="4"/>
        <v>15.416</v>
      </c>
      <c r="AA19" s="13"/>
      <c r="AB19" s="36">
        <f t="shared" si="5"/>
        <v>2.2607916666666665</v>
      </c>
      <c r="AC19" s="12"/>
      <c r="AD19" s="35">
        <f t="shared" si="6"/>
        <v>4.099</v>
      </c>
      <c r="AE19" s="34">
        <f t="shared" si="7"/>
        <v>0.006000000000000227</v>
      </c>
      <c r="AF19" s="33">
        <f t="shared" si="8"/>
        <v>1.784</v>
      </c>
      <c r="AG19" s="32">
        <f t="shared" si="9"/>
        <v>0.0029999999999998916</v>
      </c>
      <c r="AH19" s="31">
        <f t="shared" si="10"/>
        <v>0.9980323827134139</v>
      </c>
    </row>
    <row r="20" spans="1:34" ht="12.75">
      <c r="A20" s="40" t="s">
        <v>128</v>
      </c>
      <c r="B20" s="39" t="s">
        <v>90</v>
      </c>
      <c r="C20" s="26">
        <v>24</v>
      </c>
      <c r="D20" s="24">
        <v>98.723</v>
      </c>
      <c r="E20" s="25">
        <v>73.4</v>
      </c>
      <c r="F20" s="25">
        <v>6.4</v>
      </c>
      <c r="G20" s="24">
        <v>83.893</v>
      </c>
      <c r="H20" s="25">
        <v>38.8</v>
      </c>
      <c r="I20" s="25">
        <v>4.9</v>
      </c>
      <c r="J20" s="28">
        <f t="shared" si="0"/>
        <v>34.60000000000001</v>
      </c>
      <c r="K20" s="38">
        <f t="shared" si="1"/>
        <v>14.83</v>
      </c>
      <c r="L20" s="24">
        <v>44.884</v>
      </c>
      <c r="M20" s="25">
        <v>71.6</v>
      </c>
      <c r="N20" s="25" t="s">
        <v>91</v>
      </c>
      <c r="O20" s="24">
        <v>30.181</v>
      </c>
      <c r="P20" s="25">
        <v>48.8</v>
      </c>
      <c r="Q20" s="25" t="s">
        <v>91</v>
      </c>
      <c r="R20" s="28">
        <f t="shared" si="2"/>
        <v>22.799999999999997</v>
      </c>
      <c r="S20" s="38">
        <f t="shared" si="3"/>
        <v>14.703</v>
      </c>
      <c r="T20" s="24">
        <v>1.685</v>
      </c>
      <c r="U20" s="24">
        <v>3.993</v>
      </c>
      <c r="V20" s="1" t="s">
        <v>26</v>
      </c>
      <c r="X20" s="37">
        <v>43.858</v>
      </c>
      <c r="Y20" s="37">
        <v>29.843</v>
      </c>
      <c r="Z20" s="13">
        <f t="shared" si="4"/>
        <v>14.015</v>
      </c>
      <c r="AA20" s="13"/>
      <c r="AB20" s="36">
        <f t="shared" si="5"/>
        <v>2.252083333333333</v>
      </c>
      <c r="AC20" s="12"/>
      <c r="AD20" s="35">
        <f t="shared" si="6"/>
        <v>3.991</v>
      </c>
      <c r="AE20" s="34">
        <f t="shared" si="7"/>
        <v>0.0019999999999997797</v>
      </c>
      <c r="AF20" s="33">
        <f t="shared" si="8"/>
        <v>1.684</v>
      </c>
      <c r="AG20" s="32">
        <f t="shared" si="9"/>
        <v>0.001000000000000112</v>
      </c>
      <c r="AH20" s="31">
        <f t="shared" si="10"/>
        <v>0.9714755700714</v>
      </c>
    </row>
    <row r="21" spans="1:34" ht="12.75">
      <c r="A21" s="40" t="s">
        <v>129</v>
      </c>
      <c r="B21" s="39" t="s">
        <v>130</v>
      </c>
      <c r="C21" s="26">
        <v>24</v>
      </c>
      <c r="D21" s="24">
        <v>129.031</v>
      </c>
      <c r="E21" s="25">
        <v>73.9</v>
      </c>
      <c r="F21" s="25">
        <v>6.6</v>
      </c>
      <c r="G21" s="24">
        <v>114.886</v>
      </c>
      <c r="H21" s="25">
        <v>41.4</v>
      </c>
      <c r="I21" s="25">
        <v>4.9</v>
      </c>
      <c r="J21" s="28">
        <f t="shared" si="0"/>
        <v>32.50000000000001</v>
      </c>
      <c r="K21" s="38">
        <f t="shared" si="1"/>
        <v>14.145</v>
      </c>
      <c r="L21" s="24">
        <v>45.909</v>
      </c>
      <c r="M21" s="25">
        <v>70.4</v>
      </c>
      <c r="N21" s="25" t="s">
        <v>91</v>
      </c>
      <c r="O21" s="24">
        <v>30.855</v>
      </c>
      <c r="P21" s="25">
        <v>48.6</v>
      </c>
      <c r="Q21" s="25" t="s">
        <v>91</v>
      </c>
      <c r="R21" s="28">
        <f t="shared" si="2"/>
        <v>21.800000000000004</v>
      </c>
      <c r="S21" s="38">
        <f t="shared" si="3"/>
        <v>15.054</v>
      </c>
      <c r="T21" s="24">
        <v>1.674</v>
      </c>
      <c r="U21" s="24">
        <v>4.777</v>
      </c>
      <c r="V21" s="1" t="s">
        <v>26</v>
      </c>
      <c r="X21" s="37">
        <v>44.891</v>
      </c>
      <c r="Y21" s="37">
        <v>30.511</v>
      </c>
      <c r="Z21" s="13">
        <f t="shared" si="4"/>
        <v>14.38</v>
      </c>
      <c r="AA21" s="13"/>
      <c r="AB21" s="36">
        <f t="shared" si="5"/>
        <v>3.515625</v>
      </c>
      <c r="AC21" s="12"/>
      <c r="AD21" s="35">
        <f t="shared" si="6"/>
        <v>4.779</v>
      </c>
      <c r="AE21" s="34">
        <f t="shared" si="7"/>
        <v>-0.0019999999999997797</v>
      </c>
      <c r="AF21" s="33">
        <f t="shared" si="8"/>
        <v>1.677</v>
      </c>
      <c r="AG21" s="32">
        <f t="shared" si="9"/>
        <v>-0.0030000000000001137</v>
      </c>
      <c r="AH21" s="31">
        <f t="shared" si="10"/>
        <v>-0.20455059798408964</v>
      </c>
    </row>
    <row r="22" spans="1:34" ht="12.75">
      <c r="A22" s="40" t="s">
        <v>131</v>
      </c>
      <c r="B22" s="39" t="s">
        <v>57</v>
      </c>
      <c r="C22" s="26">
        <v>24</v>
      </c>
      <c r="D22" s="24">
        <v>154.361</v>
      </c>
      <c r="E22" s="25">
        <v>73.5</v>
      </c>
      <c r="F22" s="25">
        <v>6.1</v>
      </c>
      <c r="G22" s="24">
        <v>138</v>
      </c>
      <c r="H22" s="25">
        <v>42.5</v>
      </c>
      <c r="I22" s="25">
        <v>4.8</v>
      </c>
      <c r="J22" s="28">
        <f t="shared" si="0"/>
        <v>31</v>
      </c>
      <c r="K22" s="38">
        <f t="shared" si="1"/>
        <v>16.361</v>
      </c>
      <c r="L22" s="24">
        <v>46.271</v>
      </c>
      <c r="M22" s="25">
        <v>68.8</v>
      </c>
      <c r="N22" s="25" t="s">
        <v>91</v>
      </c>
      <c r="O22" s="24">
        <v>29.516</v>
      </c>
      <c r="P22" s="25">
        <v>48.1</v>
      </c>
      <c r="Q22" s="25" t="s">
        <v>91</v>
      </c>
      <c r="R22" s="28">
        <f t="shared" si="2"/>
        <v>20.699999999999996</v>
      </c>
      <c r="S22" s="38">
        <f t="shared" si="3"/>
        <v>16.755</v>
      </c>
      <c r="T22" s="24">
        <v>1.713</v>
      </c>
      <c r="U22" s="24">
        <v>5.491</v>
      </c>
      <c r="V22" s="1" t="s">
        <v>26</v>
      </c>
      <c r="X22" s="37">
        <v>45.285</v>
      </c>
      <c r="Y22" s="37">
        <v>29.194</v>
      </c>
      <c r="Z22" s="13">
        <f t="shared" si="4"/>
        <v>16.091</v>
      </c>
      <c r="AA22" s="13"/>
      <c r="AB22" s="36">
        <f t="shared" si="5"/>
        <v>4.5335833333333335</v>
      </c>
      <c r="AC22" s="12"/>
      <c r="AD22" s="35">
        <f t="shared" si="6"/>
        <v>5.481</v>
      </c>
      <c r="AE22" s="34">
        <f t="shared" si="7"/>
        <v>0.009999999999999787</v>
      </c>
      <c r="AF22" s="33">
        <f t="shared" si="8"/>
        <v>1.711</v>
      </c>
      <c r="AG22" s="32">
        <f t="shared" si="9"/>
        <v>0.0020000000000000018</v>
      </c>
      <c r="AH22" s="31">
        <f t="shared" si="10"/>
        <v>0.19565217391304318</v>
      </c>
    </row>
    <row r="23" spans="1:34" ht="12.75">
      <c r="A23" s="40" t="s">
        <v>132</v>
      </c>
      <c r="B23" s="39" t="s">
        <v>57</v>
      </c>
      <c r="C23" s="26">
        <v>24</v>
      </c>
      <c r="D23" s="24">
        <v>151.407</v>
      </c>
      <c r="E23" s="25">
        <v>74.2</v>
      </c>
      <c r="F23" s="25">
        <v>6.1</v>
      </c>
      <c r="G23" s="24">
        <v>133.296</v>
      </c>
      <c r="H23" s="25">
        <v>42.9</v>
      </c>
      <c r="I23" s="25">
        <v>4.8</v>
      </c>
      <c r="J23" s="28">
        <f t="shared" si="0"/>
        <v>31.300000000000004</v>
      </c>
      <c r="K23" s="38">
        <f t="shared" si="1"/>
        <v>18.111</v>
      </c>
      <c r="L23" s="24">
        <v>47.204</v>
      </c>
      <c r="M23" s="25">
        <v>68.8</v>
      </c>
      <c r="N23" s="25" t="s">
        <v>91</v>
      </c>
      <c r="O23" s="24">
        <v>28.707</v>
      </c>
      <c r="P23" s="25">
        <v>47.9</v>
      </c>
      <c r="Q23" s="25" t="s">
        <v>91</v>
      </c>
      <c r="R23" s="28">
        <f t="shared" si="2"/>
        <v>20.9</v>
      </c>
      <c r="S23" s="38">
        <f t="shared" si="3"/>
        <v>18.497</v>
      </c>
      <c r="T23" s="24">
        <v>1.82</v>
      </c>
      <c r="U23" s="24">
        <v>5.526</v>
      </c>
      <c r="V23" s="1" t="s">
        <v>26</v>
      </c>
      <c r="X23" s="37">
        <v>46.199</v>
      </c>
      <c r="Y23" s="37">
        <v>28.397</v>
      </c>
      <c r="Z23" s="13">
        <f t="shared" si="4"/>
        <v>17.802</v>
      </c>
      <c r="AA23" s="13"/>
      <c r="AB23" s="36">
        <f t="shared" si="5"/>
        <v>4.370791666666666</v>
      </c>
      <c r="AC23" s="12"/>
      <c r="AD23" s="35">
        <f t="shared" si="6"/>
        <v>5.516</v>
      </c>
      <c r="AE23" s="34">
        <f t="shared" si="7"/>
        <v>0.009999999999999787</v>
      </c>
      <c r="AF23" s="33">
        <f t="shared" si="8"/>
        <v>1.818</v>
      </c>
      <c r="AG23" s="32">
        <f t="shared" si="9"/>
        <v>0.0020000000000000018</v>
      </c>
      <c r="AH23" s="31">
        <f t="shared" si="10"/>
        <v>0.23181490817428962</v>
      </c>
    </row>
    <row r="24" spans="1:34" ht="12.75">
      <c r="A24" s="40" t="s">
        <v>133</v>
      </c>
      <c r="B24" s="39" t="s">
        <v>57</v>
      </c>
      <c r="C24" s="26">
        <v>24</v>
      </c>
      <c r="D24" s="24">
        <v>161.337</v>
      </c>
      <c r="E24" s="25">
        <v>74.1</v>
      </c>
      <c r="F24" s="25">
        <v>6.3</v>
      </c>
      <c r="G24" s="24">
        <v>146.515</v>
      </c>
      <c r="H24" s="25">
        <v>44.3</v>
      </c>
      <c r="I24" s="25">
        <v>4.9</v>
      </c>
      <c r="J24" s="28">
        <f t="shared" si="0"/>
        <v>29.799999999999997</v>
      </c>
      <c r="K24" s="38">
        <f t="shared" si="1"/>
        <v>14.822</v>
      </c>
      <c r="L24" s="24">
        <v>45.415</v>
      </c>
      <c r="M24" s="25">
        <v>68.8</v>
      </c>
      <c r="N24" s="25" t="s">
        <v>91</v>
      </c>
      <c r="O24" s="24">
        <v>30.12</v>
      </c>
      <c r="P24" s="25">
        <v>47.9</v>
      </c>
      <c r="Q24" s="25" t="s">
        <v>91</v>
      </c>
      <c r="R24" s="28">
        <f t="shared" si="2"/>
        <v>20.9</v>
      </c>
      <c r="S24" s="38">
        <f t="shared" si="3"/>
        <v>15.295</v>
      </c>
      <c r="T24" s="24">
        <v>1.632</v>
      </c>
      <c r="U24" s="24">
        <v>5.478</v>
      </c>
      <c r="V24" s="1" t="s">
        <v>26</v>
      </c>
      <c r="X24" s="37">
        <v>44.449</v>
      </c>
      <c r="Y24" s="37">
        <v>29.795</v>
      </c>
      <c r="Z24" s="13">
        <f t="shared" si="4"/>
        <v>14.654</v>
      </c>
      <c r="AA24" s="13"/>
      <c r="AB24" s="36">
        <f t="shared" si="5"/>
        <v>4.863333333333332</v>
      </c>
      <c r="AC24" s="12"/>
      <c r="AD24" s="35">
        <f t="shared" si="6"/>
        <v>5.464</v>
      </c>
      <c r="AE24" s="34">
        <f t="shared" si="7"/>
        <v>0.013999999999999346</v>
      </c>
      <c r="AF24" s="33">
        <f t="shared" si="8"/>
        <v>1.631</v>
      </c>
      <c r="AG24" s="32">
        <f t="shared" si="9"/>
        <v>0.0009999999999998899</v>
      </c>
      <c r="AH24" s="31">
        <f t="shared" si="10"/>
        <v>0.11466402757396804</v>
      </c>
    </row>
    <row r="25" spans="1:34" ht="12.75">
      <c r="A25" s="40" t="s">
        <v>134</v>
      </c>
      <c r="B25" s="39" t="s">
        <v>90</v>
      </c>
      <c r="C25" s="26">
        <v>24</v>
      </c>
      <c r="D25" s="24">
        <v>170.359</v>
      </c>
      <c r="E25" s="25">
        <v>74.2</v>
      </c>
      <c r="F25" s="25">
        <v>6.4</v>
      </c>
      <c r="G25" s="24">
        <v>157.356</v>
      </c>
      <c r="H25" s="25">
        <v>44.9</v>
      </c>
      <c r="I25" s="25">
        <v>4.7</v>
      </c>
      <c r="J25" s="28">
        <f t="shared" si="0"/>
        <v>29.300000000000004</v>
      </c>
      <c r="K25" s="38">
        <f t="shared" si="1"/>
        <v>13.003</v>
      </c>
      <c r="L25" s="24">
        <v>45.429</v>
      </c>
      <c r="M25" s="25">
        <v>68.7</v>
      </c>
      <c r="N25" s="25" t="s">
        <v>91</v>
      </c>
      <c r="O25" s="24">
        <v>31.225</v>
      </c>
      <c r="P25" s="25">
        <v>48.1</v>
      </c>
      <c r="Q25" s="25" t="s">
        <v>91</v>
      </c>
      <c r="R25" s="28">
        <f t="shared" si="2"/>
        <v>20.6</v>
      </c>
      <c r="S25" s="38">
        <f t="shared" si="3"/>
        <v>14.204</v>
      </c>
      <c r="T25" s="24">
        <v>1.572</v>
      </c>
      <c r="U25" s="24">
        <v>5.575</v>
      </c>
      <c r="V25" s="1" t="s">
        <v>26</v>
      </c>
      <c r="X25" s="37">
        <v>44.465</v>
      </c>
      <c r="Y25" s="37">
        <v>30.885</v>
      </c>
      <c r="Z25" s="13">
        <f t="shared" si="4"/>
        <v>13.58</v>
      </c>
      <c r="AA25" s="13"/>
      <c r="AB25" s="36">
        <f t="shared" si="5"/>
        <v>5.269625</v>
      </c>
      <c r="AC25" s="12"/>
      <c r="AD25" s="35">
        <f t="shared" si="6"/>
        <v>5.575</v>
      </c>
      <c r="AE25" s="34">
        <f t="shared" si="7"/>
        <v>0</v>
      </c>
      <c r="AF25" s="33">
        <f t="shared" si="8"/>
        <v>1.569</v>
      </c>
      <c r="AG25" s="32">
        <f t="shared" si="9"/>
        <v>0.0030000000000001137</v>
      </c>
      <c r="AH25" s="31">
        <f t="shared" si="10"/>
        <v>-0.3666844607132871</v>
      </c>
    </row>
    <row r="26" spans="1:34" ht="12.75">
      <c r="A26" s="40" t="s">
        <v>135</v>
      </c>
      <c r="B26" s="39" t="s">
        <v>57</v>
      </c>
      <c r="C26" s="26">
        <v>24</v>
      </c>
      <c r="D26" s="24">
        <v>179.973</v>
      </c>
      <c r="E26" s="25">
        <v>75.6</v>
      </c>
      <c r="F26" s="25">
        <v>6.3</v>
      </c>
      <c r="G26" s="24">
        <v>166.533</v>
      </c>
      <c r="H26" s="25">
        <v>46.1</v>
      </c>
      <c r="I26" s="25">
        <v>4.5</v>
      </c>
      <c r="J26" s="28">
        <f t="shared" si="0"/>
        <v>29.499999999999993</v>
      </c>
      <c r="K26" s="38">
        <f t="shared" si="1"/>
        <v>13.44</v>
      </c>
      <c r="L26" s="24">
        <v>45.543</v>
      </c>
      <c r="M26" s="25">
        <v>68.7</v>
      </c>
      <c r="N26" s="25" t="s">
        <v>91</v>
      </c>
      <c r="O26" s="24">
        <v>30.998</v>
      </c>
      <c r="P26" s="25">
        <v>47.9</v>
      </c>
      <c r="Q26" s="25" t="s">
        <v>91</v>
      </c>
      <c r="R26" s="28">
        <f t="shared" si="2"/>
        <v>20.800000000000004</v>
      </c>
      <c r="S26" s="38">
        <f t="shared" si="3"/>
        <v>14.545</v>
      </c>
      <c r="T26" s="24">
        <v>1.595</v>
      </c>
      <c r="U26" s="24">
        <v>5.932</v>
      </c>
      <c r="V26" s="1" t="s">
        <v>26</v>
      </c>
      <c r="X26" s="37">
        <v>44.577</v>
      </c>
      <c r="Y26" s="37">
        <v>30.664</v>
      </c>
      <c r="Z26" s="13">
        <f t="shared" si="4"/>
        <v>13.913</v>
      </c>
      <c r="AA26" s="13"/>
      <c r="AB26" s="36">
        <f t="shared" si="5"/>
        <v>5.661208333333332</v>
      </c>
      <c r="AC26" s="12"/>
      <c r="AD26" s="35">
        <f t="shared" si="6"/>
        <v>5.929</v>
      </c>
      <c r="AE26" s="34">
        <f t="shared" si="7"/>
        <v>0.0030000000000001137</v>
      </c>
      <c r="AF26" s="33">
        <f t="shared" si="8"/>
        <v>1.594</v>
      </c>
      <c r="AG26" s="32">
        <f t="shared" si="9"/>
        <v>0.0009999999999998899</v>
      </c>
      <c r="AH26" s="31">
        <f t="shared" si="10"/>
        <v>-0.2840277902878113</v>
      </c>
    </row>
    <row r="27" spans="1:34" ht="12.75">
      <c r="A27" s="40" t="s">
        <v>136</v>
      </c>
      <c r="B27" s="39" t="s">
        <v>90</v>
      </c>
      <c r="C27" s="26">
        <v>24</v>
      </c>
      <c r="D27" s="24">
        <v>180.233</v>
      </c>
      <c r="E27" s="25">
        <v>75.9</v>
      </c>
      <c r="F27" s="25">
        <v>6.3</v>
      </c>
      <c r="G27" s="24">
        <v>165.084</v>
      </c>
      <c r="H27" s="25">
        <v>46.4</v>
      </c>
      <c r="I27" s="25">
        <v>4.6</v>
      </c>
      <c r="J27" s="28">
        <f t="shared" si="0"/>
        <v>29.500000000000007</v>
      </c>
      <c r="K27" s="38">
        <f t="shared" si="1"/>
        <v>15.149</v>
      </c>
      <c r="L27" s="24">
        <v>46.503</v>
      </c>
      <c r="M27" s="25">
        <v>68.7</v>
      </c>
      <c r="N27" s="25" t="s">
        <v>91</v>
      </c>
      <c r="O27" s="24">
        <v>30.658</v>
      </c>
      <c r="P27" s="25">
        <v>47.9</v>
      </c>
      <c r="Q27" s="25" t="s">
        <v>91</v>
      </c>
      <c r="R27" s="28">
        <f t="shared" si="2"/>
        <v>20.800000000000004</v>
      </c>
      <c r="S27" s="38">
        <f t="shared" si="3"/>
        <v>15.845</v>
      </c>
      <c r="T27" s="24">
        <v>1.675</v>
      </c>
      <c r="U27" s="24">
        <v>6.031</v>
      </c>
      <c r="V27" s="1" t="s">
        <v>26</v>
      </c>
      <c r="X27" s="37">
        <v>45.516</v>
      </c>
      <c r="Y27" s="37">
        <v>30.327</v>
      </c>
      <c r="Z27" s="13">
        <f t="shared" si="4"/>
        <v>15.189</v>
      </c>
      <c r="AA27" s="13"/>
      <c r="AB27" s="36">
        <f t="shared" si="5"/>
        <v>5.6148750000000005</v>
      </c>
      <c r="AC27" s="12"/>
      <c r="AD27" s="35">
        <f t="shared" si="6"/>
        <v>6.02</v>
      </c>
      <c r="AE27" s="34">
        <f t="shared" si="7"/>
        <v>0.01100000000000012</v>
      </c>
      <c r="AF27" s="33">
        <f t="shared" si="8"/>
        <v>1.674</v>
      </c>
      <c r="AG27" s="32">
        <f t="shared" si="9"/>
        <v>0.001000000000000112</v>
      </c>
      <c r="AH27" s="31">
        <f t="shared" si="10"/>
        <v>-0.024230088924426914</v>
      </c>
    </row>
    <row r="28" spans="1:34" ht="12.75">
      <c r="A28" s="40" t="s">
        <v>137</v>
      </c>
      <c r="B28" s="39" t="s">
        <v>57</v>
      </c>
      <c r="C28" s="26">
        <v>24</v>
      </c>
      <c r="D28" s="24">
        <v>168.6</v>
      </c>
      <c r="E28" s="25">
        <v>77.6</v>
      </c>
      <c r="F28" s="25">
        <v>6.4</v>
      </c>
      <c r="G28" s="24">
        <v>154.31</v>
      </c>
      <c r="H28" s="25">
        <v>46.5</v>
      </c>
      <c r="I28" s="25">
        <v>4.7</v>
      </c>
      <c r="J28" s="28">
        <f t="shared" si="0"/>
        <v>31.099999999999994</v>
      </c>
      <c r="K28" s="38">
        <f t="shared" si="1"/>
        <v>14.29</v>
      </c>
      <c r="L28" s="24">
        <v>44.466</v>
      </c>
      <c r="M28" s="25">
        <v>68.8</v>
      </c>
      <c r="N28" s="25" t="s">
        <v>91</v>
      </c>
      <c r="O28" s="24">
        <v>29.456</v>
      </c>
      <c r="P28" s="25">
        <v>47.7</v>
      </c>
      <c r="Q28" s="25" t="s">
        <v>91</v>
      </c>
      <c r="R28" s="28">
        <f t="shared" si="2"/>
        <v>21.099999999999994</v>
      </c>
      <c r="S28" s="38">
        <f t="shared" si="3"/>
        <v>15.01</v>
      </c>
      <c r="T28" s="24">
        <v>1.606</v>
      </c>
      <c r="U28" s="24">
        <v>5.904</v>
      </c>
      <c r="V28" s="1" t="s">
        <v>26</v>
      </c>
      <c r="X28" s="37">
        <v>43.52</v>
      </c>
      <c r="Y28" s="37">
        <v>29.14</v>
      </c>
      <c r="Z28" s="13">
        <f t="shared" si="4"/>
        <v>14.38</v>
      </c>
      <c r="AA28" s="13"/>
      <c r="AB28" s="36">
        <f t="shared" si="5"/>
        <v>5.215416666666667</v>
      </c>
      <c r="AC28" s="12"/>
      <c r="AD28" s="35">
        <f t="shared" si="6"/>
        <v>5.908</v>
      </c>
      <c r="AE28" s="34">
        <f t="shared" si="7"/>
        <v>-0.004000000000000448</v>
      </c>
      <c r="AF28" s="33">
        <f t="shared" si="8"/>
        <v>1.604</v>
      </c>
      <c r="AG28" s="32">
        <f t="shared" si="9"/>
        <v>0.0020000000000000018</v>
      </c>
      <c r="AH28" s="31">
        <f t="shared" si="10"/>
        <v>-0.05832415267967185</v>
      </c>
    </row>
    <row r="29" spans="1:34" ht="12.75">
      <c r="A29" s="40" t="s">
        <v>138</v>
      </c>
      <c r="B29" s="39" t="s">
        <v>57</v>
      </c>
      <c r="C29" s="26">
        <v>24</v>
      </c>
      <c r="D29" s="24">
        <v>146.198</v>
      </c>
      <c r="E29" s="25">
        <v>78</v>
      </c>
      <c r="F29" s="25">
        <v>6.4</v>
      </c>
      <c r="G29" s="24">
        <v>131.938</v>
      </c>
      <c r="H29" s="25">
        <v>45</v>
      </c>
      <c r="I29" s="25">
        <v>4.8</v>
      </c>
      <c r="J29" s="28">
        <f t="shared" si="0"/>
        <v>33</v>
      </c>
      <c r="K29" s="38">
        <f t="shared" si="1"/>
        <v>14.26</v>
      </c>
      <c r="L29" s="24">
        <v>43.913</v>
      </c>
      <c r="M29" s="25">
        <v>69.3</v>
      </c>
      <c r="N29" s="25" t="s">
        <v>91</v>
      </c>
      <c r="O29" s="24">
        <v>28.991</v>
      </c>
      <c r="P29" s="25">
        <v>47.9</v>
      </c>
      <c r="Q29" s="25" t="s">
        <v>91</v>
      </c>
      <c r="R29" s="28">
        <f t="shared" si="2"/>
        <v>21.4</v>
      </c>
      <c r="S29" s="38">
        <f t="shared" si="3"/>
        <v>14.922</v>
      </c>
      <c r="T29" s="24">
        <v>1.605</v>
      </c>
      <c r="U29" s="24">
        <v>5.471</v>
      </c>
      <c r="V29" s="1" t="s">
        <v>26</v>
      </c>
      <c r="X29" s="37">
        <v>42.965</v>
      </c>
      <c r="Y29" s="37">
        <v>28.678</v>
      </c>
      <c r="Z29" s="13">
        <f t="shared" si="4"/>
        <v>14.287</v>
      </c>
      <c r="AA29" s="13"/>
      <c r="AB29" s="36">
        <f t="shared" si="5"/>
        <v>4.302499999999999</v>
      </c>
      <c r="AC29" s="12"/>
      <c r="AD29" s="35">
        <f t="shared" si="6"/>
        <v>5.466</v>
      </c>
      <c r="AE29" s="34">
        <f t="shared" si="7"/>
        <v>0.004999999999999893</v>
      </c>
      <c r="AF29" s="33">
        <f t="shared" si="8"/>
        <v>1.604</v>
      </c>
      <c r="AG29" s="32">
        <f t="shared" si="9"/>
        <v>0.0009999999999998899</v>
      </c>
      <c r="AH29" s="31">
        <f t="shared" si="10"/>
        <v>-0.020464157407267827</v>
      </c>
    </row>
    <row r="30" spans="1:34" ht="12.75">
      <c r="A30" s="40" t="s">
        <v>139</v>
      </c>
      <c r="B30" s="39" t="s">
        <v>90</v>
      </c>
      <c r="C30" s="26">
        <v>24</v>
      </c>
      <c r="D30" s="24">
        <v>131.048</v>
      </c>
      <c r="E30" s="25">
        <v>75.7</v>
      </c>
      <c r="F30" s="25">
        <v>6.8</v>
      </c>
      <c r="G30" s="24">
        <v>116.602</v>
      </c>
      <c r="H30" s="25">
        <v>43.3</v>
      </c>
      <c r="I30" s="25">
        <v>4.8</v>
      </c>
      <c r="J30" s="28">
        <f t="shared" si="0"/>
        <v>32.400000000000006</v>
      </c>
      <c r="K30" s="38">
        <f t="shared" si="1"/>
        <v>14.446</v>
      </c>
      <c r="L30" s="24">
        <v>45.97</v>
      </c>
      <c r="M30" s="25">
        <v>69.6</v>
      </c>
      <c r="N30" s="25" t="s">
        <v>91</v>
      </c>
      <c r="O30" s="24">
        <v>31.307</v>
      </c>
      <c r="P30" s="25">
        <v>48.4</v>
      </c>
      <c r="Q30" s="25" t="s">
        <v>91</v>
      </c>
      <c r="R30" s="28">
        <f t="shared" si="2"/>
        <v>21.199999999999996</v>
      </c>
      <c r="S30" s="38">
        <f t="shared" si="3"/>
        <v>14.663</v>
      </c>
      <c r="T30" s="24">
        <v>1.633</v>
      </c>
      <c r="U30" s="24">
        <v>4.883</v>
      </c>
      <c r="V30" s="1" t="s">
        <v>26</v>
      </c>
      <c r="X30" s="37">
        <v>44.971</v>
      </c>
      <c r="Y30" s="37">
        <v>30.962</v>
      </c>
      <c r="Z30" s="13">
        <f t="shared" si="4"/>
        <v>14.009</v>
      </c>
      <c r="AA30" s="13"/>
      <c r="AB30" s="36">
        <f t="shared" si="5"/>
        <v>3.5683333333333334</v>
      </c>
      <c r="AC30" s="12"/>
      <c r="AD30" s="35">
        <f t="shared" si="6"/>
        <v>4.871</v>
      </c>
      <c r="AE30" s="34">
        <f t="shared" si="7"/>
        <v>0.011999999999999567</v>
      </c>
      <c r="AF30" s="33">
        <f t="shared" si="8"/>
        <v>1.631</v>
      </c>
      <c r="AG30" s="32">
        <f t="shared" si="9"/>
        <v>0.0020000000000000018</v>
      </c>
      <c r="AH30" s="31">
        <f t="shared" si="10"/>
        <v>0.3747791633076614</v>
      </c>
    </row>
    <row r="31" spans="1:34" ht="12.75">
      <c r="A31" s="40" t="s">
        <v>140</v>
      </c>
      <c r="B31" s="39" t="s">
        <v>57</v>
      </c>
      <c r="C31" s="26">
        <v>24</v>
      </c>
      <c r="D31" s="24">
        <v>152.632</v>
      </c>
      <c r="E31" s="25">
        <v>72.1</v>
      </c>
      <c r="F31" s="25">
        <v>6.5</v>
      </c>
      <c r="G31" s="24">
        <v>137.544</v>
      </c>
      <c r="H31" s="25">
        <v>43.6</v>
      </c>
      <c r="I31" s="25">
        <v>4.9</v>
      </c>
      <c r="J31" s="28">
        <f t="shared" si="0"/>
        <v>28.499999999999993</v>
      </c>
      <c r="K31" s="38">
        <f t="shared" si="1"/>
        <v>15.088</v>
      </c>
      <c r="L31" s="24">
        <v>45.992</v>
      </c>
      <c r="M31" s="25">
        <v>68.4</v>
      </c>
      <c r="N31" s="25" t="s">
        <v>91</v>
      </c>
      <c r="O31" s="24">
        <v>30.631</v>
      </c>
      <c r="P31" s="25">
        <v>48.4</v>
      </c>
      <c r="Q31" s="25" t="s">
        <v>91</v>
      </c>
      <c r="R31" s="28">
        <f t="shared" si="2"/>
        <v>20.000000000000007</v>
      </c>
      <c r="S31" s="38">
        <f t="shared" si="3"/>
        <v>15.361</v>
      </c>
      <c r="T31" s="24">
        <v>1.615</v>
      </c>
      <c r="U31" s="24">
        <v>5.015</v>
      </c>
      <c r="V31" s="1" t="s">
        <v>26</v>
      </c>
      <c r="X31" s="37">
        <v>45.023</v>
      </c>
      <c r="Y31" s="37">
        <v>30.293</v>
      </c>
      <c r="Z31" s="13">
        <f t="shared" si="4"/>
        <v>14.73</v>
      </c>
      <c r="AA31" s="13"/>
      <c r="AB31" s="36">
        <f t="shared" si="5"/>
        <v>4.468791666666667</v>
      </c>
      <c r="AC31" s="12"/>
      <c r="AD31" s="35">
        <f t="shared" si="6"/>
        <v>5.008</v>
      </c>
      <c r="AE31" s="34">
        <f t="shared" si="7"/>
        <v>0.006999999999999673</v>
      </c>
      <c r="AF31" s="33">
        <f t="shared" si="8"/>
        <v>1.613</v>
      </c>
      <c r="AG31" s="32">
        <f t="shared" si="9"/>
        <v>0.0020000000000000018</v>
      </c>
      <c r="AH31" s="31">
        <f t="shared" si="10"/>
        <v>0.26028034665270655</v>
      </c>
    </row>
    <row r="32" spans="1:34" ht="12.75">
      <c r="A32" s="40" t="s">
        <v>141</v>
      </c>
      <c r="B32" s="39" t="s">
        <v>90</v>
      </c>
      <c r="C32" s="26">
        <v>24</v>
      </c>
      <c r="D32" s="24">
        <v>159.9</v>
      </c>
      <c r="E32" s="25">
        <v>70.5</v>
      </c>
      <c r="F32" s="25">
        <v>6.3</v>
      </c>
      <c r="G32" s="24">
        <v>143.9</v>
      </c>
      <c r="H32" s="25">
        <v>43.4</v>
      </c>
      <c r="I32" s="25">
        <v>4.9</v>
      </c>
      <c r="J32" s="28">
        <f t="shared" si="0"/>
        <v>27.1</v>
      </c>
      <c r="K32" s="38">
        <f t="shared" si="1"/>
        <v>16</v>
      </c>
      <c r="L32" s="24">
        <v>46.673</v>
      </c>
      <c r="M32" s="25">
        <v>67.9</v>
      </c>
      <c r="N32" s="25" t="s">
        <v>91</v>
      </c>
      <c r="O32" s="24">
        <v>30.113</v>
      </c>
      <c r="P32" s="25">
        <v>47.9</v>
      </c>
      <c r="Q32" s="25" t="s">
        <v>91</v>
      </c>
      <c r="R32" s="28">
        <f t="shared" si="2"/>
        <v>20.000000000000007</v>
      </c>
      <c r="S32" s="38">
        <f t="shared" si="3"/>
        <v>16.56</v>
      </c>
      <c r="T32" s="24">
        <v>1.679</v>
      </c>
      <c r="U32" s="24">
        <v>5.031</v>
      </c>
      <c r="V32" s="1" t="s">
        <v>26</v>
      </c>
      <c r="X32" s="37">
        <v>45.703</v>
      </c>
      <c r="Y32" s="37">
        <v>29.787</v>
      </c>
      <c r="Z32" s="13">
        <f t="shared" si="4"/>
        <v>15.916</v>
      </c>
      <c r="AA32" s="13"/>
      <c r="AB32" s="36">
        <f t="shared" si="5"/>
        <v>4.754708333333333</v>
      </c>
      <c r="AC32" s="12"/>
      <c r="AD32" s="35">
        <f t="shared" si="6"/>
        <v>5.028</v>
      </c>
      <c r="AE32" s="34">
        <f t="shared" si="7"/>
        <v>0.0030000000000001137</v>
      </c>
      <c r="AF32" s="33">
        <f t="shared" si="8"/>
        <v>1.676</v>
      </c>
      <c r="AG32" s="32">
        <f t="shared" si="9"/>
        <v>0.0030000000000001137</v>
      </c>
      <c r="AH32" s="31">
        <f t="shared" si="10"/>
        <v>0.058373870743571664</v>
      </c>
    </row>
    <row r="33" spans="1:34" ht="12.75">
      <c r="A33" s="40" t="s">
        <v>142</v>
      </c>
      <c r="B33" s="39" t="s">
        <v>90</v>
      </c>
      <c r="C33" s="26">
        <v>24</v>
      </c>
      <c r="D33" s="24">
        <v>154.977</v>
      </c>
      <c r="E33" s="25">
        <v>70.4</v>
      </c>
      <c r="F33" s="25">
        <v>6.2</v>
      </c>
      <c r="G33" s="24">
        <v>139.233</v>
      </c>
      <c r="H33" s="25">
        <v>42.8</v>
      </c>
      <c r="I33" s="25">
        <v>4.9</v>
      </c>
      <c r="J33" s="28">
        <f t="shared" si="0"/>
        <v>27.60000000000001</v>
      </c>
      <c r="K33" s="38">
        <f t="shared" si="1"/>
        <v>15.744</v>
      </c>
      <c r="L33" s="24">
        <v>45.61</v>
      </c>
      <c r="M33" s="25">
        <v>67.9</v>
      </c>
      <c r="N33" s="25" t="s">
        <v>91</v>
      </c>
      <c r="O33" s="24">
        <v>29.492</v>
      </c>
      <c r="P33" s="25">
        <v>47.9</v>
      </c>
      <c r="Q33" s="25" t="s">
        <v>91</v>
      </c>
      <c r="R33" s="28">
        <f t="shared" si="2"/>
        <v>20.000000000000007</v>
      </c>
      <c r="S33" s="38">
        <f t="shared" si="3"/>
        <v>16.118</v>
      </c>
      <c r="T33" s="24">
        <v>1.639</v>
      </c>
      <c r="U33" s="24">
        <v>4.967</v>
      </c>
      <c r="V33" s="1" t="s">
        <v>26</v>
      </c>
      <c r="X33" s="37">
        <v>44.662</v>
      </c>
      <c r="Y33" s="37">
        <v>29.173</v>
      </c>
      <c r="Z33" s="13">
        <f t="shared" si="4"/>
        <v>15.489</v>
      </c>
      <c r="AA33" s="13"/>
      <c r="AB33" s="36">
        <f t="shared" si="5"/>
        <v>4.585833333333333</v>
      </c>
      <c r="AC33" s="12"/>
      <c r="AD33" s="35">
        <f t="shared" si="6"/>
        <v>4.951</v>
      </c>
      <c r="AE33" s="34">
        <f t="shared" si="7"/>
        <v>0.016000000000000014</v>
      </c>
      <c r="AF33" s="33">
        <f t="shared" si="8"/>
        <v>1.635</v>
      </c>
      <c r="AG33" s="32">
        <f t="shared" si="9"/>
        <v>0.0040000000000000036</v>
      </c>
      <c r="AH33" s="31">
        <f t="shared" si="10"/>
        <v>0.1831462368834967</v>
      </c>
    </row>
    <row r="34" spans="1:34" ht="12.75">
      <c r="A34" s="40" t="s">
        <v>143</v>
      </c>
      <c r="B34" s="39" t="s">
        <v>90</v>
      </c>
      <c r="C34" s="26">
        <v>24</v>
      </c>
      <c r="D34" s="24">
        <v>152.25</v>
      </c>
      <c r="E34" s="25">
        <v>69.7</v>
      </c>
      <c r="F34" s="25">
        <v>6.1</v>
      </c>
      <c r="G34" s="24">
        <v>137.718</v>
      </c>
      <c r="H34" s="25">
        <v>42.1</v>
      </c>
      <c r="I34" s="25">
        <v>4.9</v>
      </c>
      <c r="J34" s="28">
        <f t="shared" si="0"/>
        <v>27.6</v>
      </c>
      <c r="K34" s="38">
        <f t="shared" si="1"/>
        <v>14.532</v>
      </c>
      <c r="L34" s="24">
        <v>44.61</v>
      </c>
      <c r="M34" s="25">
        <v>67.7</v>
      </c>
      <c r="N34" s="25" t="s">
        <v>91</v>
      </c>
      <c r="O34" s="24">
        <v>29.648</v>
      </c>
      <c r="P34" s="25">
        <v>47.6</v>
      </c>
      <c r="Q34" s="25" t="s">
        <v>91</v>
      </c>
      <c r="R34" s="28">
        <f t="shared" si="2"/>
        <v>20.1</v>
      </c>
      <c r="S34" s="38">
        <f t="shared" si="3"/>
        <v>14.962</v>
      </c>
      <c r="T34" s="24">
        <v>1.567</v>
      </c>
      <c r="U34" s="24">
        <v>4.818</v>
      </c>
      <c r="V34" s="1" t="s">
        <v>26</v>
      </c>
      <c r="X34" s="37">
        <v>43.686</v>
      </c>
      <c r="Y34" s="37">
        <v>29.331</v>
      </c>
      <c r="Z34" s="13">
        <f t="shared" si="4"/>
        <v>14.355</v>
      </c>
      <c r="AA34" s="13"/>
      <c r="AB34" s="36">
        <f t="shared" si="5"/>
        <v>4.516125</v>
      </c>
      <c r="AC34" s="12"/>
      <c r="AD34" s="35">
        <f t="shared" si="6"/>
        <v>4.814</v>
      </c>
      <c r="AE34" s="34">
        <f t="shared" si="7"/>
        <v>0.0039999999999995595</v>
      </c>
      <c r="AF34" s="33">
        <f t="shared" si="8"/>
        <v>1.561</v>
      </c>
      <c r="AG34" s="32">
        <f t="shared" si="9"/>
        <v>0.006000000000000005</v>
      </c>
      <c r="AH34" s="31">
        <f t="shared" si="10"/>
        <v>0.12852350455278147</v>
      </c>
    </row>
    <row r="35" spans="1:34" ht="12.75">
      <c r="A35" s="40" t="s">
        <v>144</v>
      </c>
      <c r="B35" s="39" t="s">
        <v>90</v>
      </c>
      <c r="C35" s="26">
        <v>24</v>
      </c>
      <c r="D35" s="24">
        <v>148.032</v>
      </c>
      <c r="E35" s="25">
        <v>67.3</v>
      </c>
      <c r="F35" s="25">
        <v>6.1</v>
      </c>
      <c r="G35" s="24">
        <v>134.845</v>
      </c>
      <c r="H35" s="25">
        <v>41.1</v>
      </c>
      <c r="I35" s="25">
        <v>5</v>
      </c>
      <c r="J35" s="28">
        <f t="shared" si="0"/>
        <v>26.199999999999996</v>
      </c>
      <c r="K35" s="38">
        <f t="shared" si="1"/>
        <v>13.187</v>
      </c>
      <c r="L35" s="24">
        <v>45.673</v>
      </c>
      <c r="M35" s="25">
        <v>67</v>
      </c>
      <c r="N35" s="25" t="s">
        <v>91</v>
      </c>
      <c r="O35" s="24">
        <v>31.495</v>
      </c>
      <c r="P35" s="25">
        <v>47.5</v>
      </c>
      <c r="Q35" s="25" t="s">
        <v>91</v>
      </c>
      <c r="R35" s="28">
        <f t="shared" si="2"/>
        <v>19.5</v>
      </c>
      <c r="S35" s="38">
        <f t="shared" si="3"/>
        <v>14.178</v>
      </c>
      <c r="T35" s="24">
        <v>1.521</v>
      </c>
      <c r="U35" s="24">
        <v>4.415</v>
      </c>
      <c r="V35" s="1" t="s">
        <v>26</v>
      </c>
      <c r="X35" s="37">
        <v>44.746</v>
      </c>
      <c r="Y35" s="37">
        <v>31.16</v>
      </c>
      <c r="Z35" s="13">
        <f t="shared" si="4"/>
        <v>13.586</v>
      </c>
      <c r="AA35" s="13"/>
      <c r="AB35" s="36">
        <f t="shared" si="5"/>
        <v>4.320208333333333</v>
      </c>
      <c r="AC35" s="12"/>
      <c r="AD35" s="35">
        <f t="shared" si="6"/>
        <v>4.42</v>
      </c>
      <c r="AE35" s="34">
        <f t="shared" si="7"/>
        <v>-0.004999999999999893</v>
      </c>
      <c r="AF35" s="33">
        <f t="shared" si="8"/>
        <v>1.518</v>
      </c>
      <c r="AG35" s="32">
        <f t="shared" si="9"/>
        <v>0.0029999999999998916</v>
      </c>
      <c r="AH35" s="31">
        <f t="shared" si="10"/>
        <v>-0.29589528718157954</v>
      </c>
    </row>
    <row r="36" spans="1:34" ht="12.75">
      <c r="A36" s="40" t="s">
        <v>145</v>
      </c>
      <c r="B36" s="39" t="s">
        <v>90</v>
      </c>
      <c r="C36" s="26">
        <v>24</v>
      </c>
      <c r="D36" s="24">
        <v>147.624</v>
      </c>
      <c r="E36" s="25">
        <v>67.8</v>
      </c>
      <c r="F36" s="25">
        <v>6</v>
      </c>
      <c r="G36" s="24">
        <v>133.163</v>
      </c>
      <c r="H36" s="25">
        <v>41.3</v>
      </c>
      <c r="I36" s="25">
        <v>4.9</v>
      </c>
      <c r="J36" s="28">
        <f t="shared" si="0"/>
        <v>26.5</v>
      </c>
      <c r="K36" s="38">
        <f t="shared" si="1"/>
        <v>14.461</v>
      </c>
      <c r="L36" s="24">
        <v>46.762</v>
      </c>
      <c r="M36" s="25">
        <v>67.4</v>
      </c>
      <c r="N36" s="25" t="s">
        <v>91</v>
      </c>
      <c r="O36" s="24">
        <v>30.966</v>
      </c>
      <c r="P36" s="25">
        <v>47.8</v>
      </c>
      <c r="Q36" s="25" t="s">
        <v>91</v>
      </c>
      <c r="R36" s="28">
        <f t="shared" si="2"/>
        <v>19.60000000000001</v>
      </c>
      <c r="S36" s="38">
        <f t="shared" si="3"/>
        <v>15.796</v>
      </c>
      <c r="T36" s="24">
        <v>1.625</v>
      </c>
      <c r="U36" s="24">
        <v>4.508</v>
      </c>
      <c r="V36" s="1" t="s">
        <v>26</v>
      </c>
      <c r="X36" s="37">
        <v>45.803</v>
      </c>
      <c r="Y36" s="37">
        <v>30.632</v>
      </c>
      <c r="Z36" s="13">
        <f t="shared" si="4"/>
        <v>15.171</v>
      </c>
      <c r="AA36" s="13"/>
      <c r="AB36" s="36">
        <f t="shared" si="5"/>
        <v>4.272125</v>
      </c>
      <c r="AC36" s="12"/>
      <c r="AD36" s="35">
        <f t="shared" si="6"/>
        <v>4.509</v>
      </c>
      <c r="AE36" s="34">
        <f t="shared" si="7"/>
        <v>-0.001000000000000334</v>
      </c>
      <c r="AF36" s="33">
        <f t="shared" si="8"/>
        <v>1.623</v>
      </c>
      <c r="AG36" s="32">
        <f t="shared" si="9"/>
        <v>0.0020000000000000018</v>
      </c>
      <c r="AH36" s="31">
        <f t="shared" si="10"/>
        <v>-0.5331811389049503</v>
      </c>
    </row>
    <row r="37" spans="1:34" ht="12.75">
      <c r="A37" s="40" t="s">
        <v>146</v>
      </c>
      <c r="B37" s="39" t="s">
        <v>147</v>
      </c>
      <c r="C37" s="26">
        <v>24</v>
      </c>
      <c r="D37" s="24">
        <v>145.447</v>
      </c>
      <c r="E37" s="25">
        <v>68.7</v>
      </c>
      <c r="F37" s="25">
        <v>6</v>
      </c>
      <c r="G37" s="24">
        <v>127.97</v>
      </c>
      <c r="H37" s="25">
        <v>41.1</v>
      </c>
      <c r="I37" s="25">
        <v>4.9</v>
      </c>
      <c r="J37" s="28">
        <f t="shared" si="0"/>
        <v>27.6</v>
      </c>
      <c r="K37" s="38">
        <f t="shared" si="1"/>
        <v>17.477</v>
      </c>
      <c r="L37" s="24">
        <v>46.732</v>
      </c>
      <c r="M37" s="25">
        <v>68</v>
      </c>
      <c r="N37" s="25" t="s">
        <v>91</v>
      </c>
      <c r="O37" s="24">
        <v>27.792</v>
      </c>
      <c r="P37" s="25">
        <v>47.8</v>
      </c>
      <c r="Q37" s="25" t="s">
        <v>91</v>
      </c>
      <c r="R37" s="28">
        <f t="shared" si="2"/>
        <v>20.200000000000003</v>
      </c>
      <c r="S37" s="38">
        <f t="shared" si="3"/>
        <v>18.94</v>
      </c>
      <c r="T37" s="24">
        <v>1.802</v>
      </c>
      <c r="U37" s="24">
        <v>4.733</v>
      </c>
      <c r="V37" s="1" t="s">
        <v>26</v>
      </c>
      <c r="X37" s="37">
        <v>45.757</v>
      </c>
      <c r="Y37" s="37">
        <v>27.494</v>
      </c>
      <c r="Z37" s="13">
        <f t="shared" si="4"/>
        <v>18.263</v>
      </c>
      <c r="AA37" s="13"/>
      <c r="AB37" s="36">
        <f t="shared" si="5"/>
        <v>4.1865</v>
      </c>
      <c r="AC37" s="12"/>
      <c r="AD37" s="35">
        <f t="shared" si="6"/>
        <v>4.733</v>
      </c>
      <c r="AE37" s="34">
        <f t="shared" si="7"/>
        <v>0</v>
      </c>
      <c r="AF37" s="33">
        <f t="shared" si="8"/>
        <v>1.797</v>
      </c>
      <c r="AG37" s="32">
        <f t="shared" si="9"/>
        <v>0.0050000000000001155</v>
      </c>
      <c r="AH37" s="31">
        <f t="shared" si="10"/>
        <v>-0.6142064546378068</v>
      </c>
    </row>
    <row r="38" spans="1:34" ht="12.75">
      <c r="A38" s="40" t="s">
        <v>148</v>
      </c>
      <c r="B38" s="39" t="s">
        <v>90</v>
      </c>
      <c r="C38" s="26">
        <v>24</v>
      </c>
      <c r="D38" s="24">
        <v>149.365</v>
      </c>
      <c r="E38" s="25">
        <v>69.3</v>
      </c>
      <c r="F38" s="25">
        <v>6.1</v>
      </c>
      <c r="G38" s="24">
        <v>134.249</v>
      </c>
      <c r="H38" s="25">
        <v>41.6</v>
      </c>
      <c r="I38" s="25">
        <v>4.9</v>
      </c>
      <c r="J38" s="28">
        <f aca="true" t="shared" si="11" ref="J38:J44">E38-H38</f>
        <v>27.699999999999996</v>
      </c>
      <c r="K38" s="38">
        <f aca="true" t="shared" si="12" ref="K38:K44">ROUND(D38-G38,3)</f>
        <v>15.116</v>
      </c>
      <c r="L38" s="24">
        <v>45.342</v>
      </c>
      <c r="M38" s="25">
        <v>67.8</v>
      </c>
      <c r="N38" s="25">
        <v>0</v>
      </c>
      <c r="O38" s="24">
        <v>28.928</v>
      </c>
      <c r="P38" s="25">
        <v>47.6</v>
      </c>
      <c r="Q38" s="25">
        <v>0</v>
      </c>
      <c r="R38" s="28">
        <f aca="true" t="shared" si="13" ref="R38:R44">M38-P38</f>
        <v>20.199999999999996</v>
      </c>
      <c r="S38" s="38">
        <f aca="true" t="shared" si="14" ref="S38:S44">ROUND(L38-O38,3)</f>
        <v>16.414</v>
      </c>
      <c r="T38" s="24">
        <v>1.648</v>
      </c>
      <c r="U38" s="24">
        <v>4.768</v>
      </c>
      <c r="V38" s="1" t="s">
        <v>26</v>
      </c>
      <c r="X38" s="37">
        <v>44.403</v>
      </c>
      <c r="Y38" s="37">
        <v>28.619</v>
      </c>
      <c r="Z38" s="13">
        <f t="shared" si="4"/>
        <v>15.784</v>
      </c>
      <c r="AA38" s="13"/>
      <c r="AB38" s="36">
        <f t="shared" si="5"/>
        <v>4.40125</v>
      </c>
      <c r="AC38" s="12"/>
      <c r="AD38" s="35">
        <f t="shared" si="6"/>
        <v>4.766</v>
      </c>
      <c r="AE38" s="34">
        <f t="shared" si="7"/>
        <v>0.0019999999999997797</v>
      </c>
      <c r="AF38" s="33">
        <f t="shared" si="8"/>
        <v>1.648</v>
      </c>
      <c r="AG38" s="32">
        <f t="shared" si="9"/>
        <v>0</v>
      </c>
      <c r="AH38" s="31">
        <f t="shared" si="10"/>
        <v>-0.4975828497791425</v>
      </c>
    </row>
    <row r="39" spans="1:34" ht="12.75">
      <c r="A39" s="40" t="s">
        <v>149</v>
      </c>
      <c r="B39" s="39" t="s">
        <v>147</v>
      </c>
      <c r="C39" s="26">
        <v>24</v>
      </c>
      <c r="D39" s="24">
        <v>145.152</v>
      </c>
      <c r="E39" s="25">
        <v>69.1</v>
      </c>
      <c r="F39" s="25">
        <v>6.1</v>
      </c>
      <c r="G39" s="24">
        <v>131.948</v>
      </c>
      <c r="H39" s="25">
        <v>41.1</v>
      </c>
      <c r="I39" s="25">
        <v>4.9</v>
      </c>
      <c r="J39" s="28">
        <f t="shared" si="11"/>
        <v>27.999999999999993</v>
      </c>
      <c r="K39" s="38">
        <f t="shared" si="12"/>
        <v>13.204</v>
      </c>
      <c r="L39" s="24">
        <v>44.505</v>
      </c>
      <c r="M39" s="25">
        <v>67.6</v>
      </c>
      <c r="N39" s="25">
        <v>0</v>
      </c>
      <c r="O39" s="24">
        <v>29.287</v>
      </c>
      <c r="P39" s="25">
        <v>47.3</v>
      </c>
      <c r="Q39" s="25">
        <v>0</v>
      </c>
      <c r="R39" s="28">
        <f t="shared" si="13"/>
        <v>20.299999999999997</v>
      </c>
      <c r="S39" s="38">
        <f t="shared" si="14"/>
        <v>15.218</v>
      </c>
      <c r="T39" s="24">
        <v>1.575</v>
      </c>
      <c r="U39" s="24">
        <v>4.614</v>
      </c>
      <c r="V39" s="1" t="s">
        <v>26</v>
      </c>
      <c r="X39" s="37">
        <v>43.588</v>
      </c>
      <c r="Y39" s="37">
        <v>28.978</v>
      </c>
      <c r="Z39" s="13">
        <f t="shared" si="4"/>
        <v>14.61</v>
      </c>
      <c r="AA39" s="13"/>
      <c r="AB39" s="36">
        <f t="shared" si="5"/>
        <v>4.290416666666666</v>
      </c>
      <c r="AC39" s="12"/>
      <c r="AD39" s="35">
        <f t="shared" si="6"/>
        <v>4.607</v>
      </c>
      <c r="AE39" s="34">
        <f t="shared" si="7"/>
        <v>0.006999999999999673</v>
      </c>
      <c r="AF39" s="33">
        <f t="shared" si="8"/>
        <v>1.576</v>
      </c>
      <c r="AG39" s="32">
        <f t="shared" si="9"/>
        <v>-0.001000000000000112</v>
      </c>
      <c r="AH39" s="31">
        <f t="shared" si="10"/>
        <v>-1.0655712856579855</v>
      </c>
    </row>
    <row r="40" spans="1:38" ht="12.75">
      <c r="A40" s="40" t="s">
        <v>150</v>
      </c>
      <c r="B40" s="39" t="s">
        <v>147</v>
      </c>
      <c r="C40" s="26">
        <v>24</v>
      </c>
      <c r="D40" s="24">
        <v>144.435</v>
      </c>
      <c r="E40" s="25">
        <v>69.3</v>
      </c>
      <c r="F40" s="25">
        <v>6</v>
      </c>
      <c r="G40" s="24">
        <v>130.407</v>
      </c>
      <c r="H40" s="25">
        <v>41.1</v>
      </c>
      <c r="I40" s="25">
        <v>4.9</v>
      </c>
      <c r="J40" s="28">
        <f t="shared" si="11"/>
        <v>28.199999999999996</v>
      </c>
      <c r="K40" s="38">
        <f t="shared" si="12"/>
        <v>14.028</v>
      </c>
      <c r="L40" s="24">
        <v>45.599</v>
      </c>
      <c r="M40" s="25">
        <v>67.8</v>
      </c>
      <c r="N40" s="25">
        <v>0</v>
      </c>
      <c r="O40" s="24">
        <v>29.83</v>
      </c>
      <c r="P40" s="25">
        <v>47.5</v>
      </c>
      <c r="Q40" s="25">
        <v>0</v>
      </c>
      <c r="R40" s="28">
        <f t="shared" si="13"/>
        <v>20.299999999999997</v>
      </c>
      <c r="S40" s="38">
        <f t="shared" si="14"/>
        <v>15.769</v>
      </c>
      <c r="T40" s="24">
        <v>1.626</v>
      </c>
      <c r="U40" s="24">
        <v>4.655</v>
      </c>
      <c r="V40" s="1" t="s">
        <v>26</v>
      </c>
      <c r="X40" s="37">
        <v>44.655</v>
      </c>
      <c r="Y40" s="37">
        <v>29.513</v>
      </c>
      <c r="Z40" s="13">
        <f t="shared" si="4"/>
        <v>15.142</v>
      </c>
      <c r="AA40" s="13"/>
      <c r="AB40" s="36">
        <f t="shared" si="5"/>
        <v>4.203916666666667</v>
      </c>
      <c r="AC40" s="12"/>
      <c r="AD40" s="35">
        <f t="shared" si="6"/>
        <v>4.65</v>
      </c>
      <c r="AE40" s="34">
        <f t="shared" si="7"/>
        <v>0.004999999999999893</v>
      </c>
      <c r="AF40" s="33">
        <f t="shared" si="8"/>
        <v>1.626</v>
      </c>
      <c r="AG40" s="32">
        <f t="shared" si="9"/>
        <v>0</v>
      </c>
      <c r="AH40" s="31">
        <f t="shared" si="10"/>
        <v>-0.8542486216230716</v>
      </c>
      <c r="AJ40" s="41"/>
      <c r="AK40" s="41"/>
      <c r="AL40" s="41"/>
    </row>
    <row r="41" spans="1:38" ht="12.75">
      <c r="A41" s="40" t="s">
        <v>151</v>
      </c>
      <c r="B41" s="39" t="s">
        <v>147</v>
      </c>
      <c r="C41" s="26">
        <v>24</v>
      </c>
      <c r="D41" s="24">
        <v>145.696</v>
      </c>
      <c r="E41" s="25">
        <v>69.6</v>
      </c>
      <c r="F41" s="25">
        <v>6.1</v>
      </c>
      <c r="G41" s="24">
        <v>131.472</v>
      </c>
      <c r="H41" s="25">
        <v>41.3</v>
      </c>
      <c r="I41" s="25">
        <v>4.9</v>
      </c>
      <c r="J41" s="28">
        <f t="shared" si="11"/>
        <v>28.299999999999997</v>
      </c>
      <c r="K41" s="38">
        <f t="shared" si="12"/>
        <v>14.224</v>
      </c>
      <c r="L41" s="24">
        <v>45.177</v>
      </c>
      <c r="M41" s="25">
        <v>68</v>
      </c>
      <c r="N41" s="25">
        <v>0</v>
      </c>
      <c r="O41" s="24">
        <v>28.994</v>
      </c>
      <c r="P41" s="25">
        <v>47.4</v>
      </c>
      <c r="Q41" s="25">
        <v>0</v>
      </c>
      <c r="R41" s="28">
        <f t="shared" si="13"/>
        <v>20.6</v>
      </c>
      <c r="S41" s="38">
        <f t="shared" si="14"/>
        <v>16.183</v>
      </c>
      <c r="T41" s="24">
        <v>1.647</v>
      </c>
      <c r="U41" s="24">
        <v>4.721</v>
      </c>
      <c r="V41" s="1" t="s">
        <v>26</v>
      </c>
      <c r="X41" s="37">
        <v>44.236</v>
      </c>
      <c r="Y41" s="37">
        <v>28.687</v>
      </c>
      <c r="Z41" s="13">
        <f t="shared" si="4"/>
        <v>15.549</v>
      </c>
      <c r="AA41" s="13"/>
      <c r="AB41" s="36">
        <f t="shared" si="5"/>
        <v>4.282708333333334</v>
      </c>
      <c r="AC41" s="12"/>
      <c r="AD41" s="35">
        <f t="shared" si="6"/>
        <v>4.711</v>
      </c>
      <c r="AE41" s="34">
        <f t="shared" si="7"/>
        <v>0.009999999999999787</v>
      </c>
      <c r="AF41" s="33">
        <f t="shared" si="8"/>
        <v>1.648</v>
      </c>
      <c r="AG41" s="32">
        <f t="shared" si="9"/>
        <v>-0.0009999999999998899</v>
      </c>
      <c r="AH41" s="31">
        <f t="shared" si="10"/>
        <v>-1.0078191554095162</v>
      </c>
      <c r="AJ41" s="41"/>
      <c r="AK41" s="41"/>
      <c r="AL41" s="41"/>
    </row>
    <row r="42" spans="1:38" ht="12.75">
      <c r="A42" s="40" t="s">
        <v>152</v>
      </c>
      <c r="B42" s="39" t="s">
        <v>147</v>
      </c>
      <c r="C42" s="26">
        <v>24</v>
      </c>
      <c r="D42" s="24">
        <v>146.181</v>
      </c>
      <c r="E42" s="25">
        <v>68.6</v>
      </c>
      <c r="F42" s="25">
        <v>6</v>
      </c>
      <c r="G42" s="24">
        <v>132.645</v>
      </c>
      <c r="H42" s="25">
        <v>41</v>
      </c>
      <c r="I42" s="25">
        <v>4.9</v>
      </c>
      <c r="J42" s="28">
        <f t="shared" si="11"/>
        <v>27.599999999999994</v>
      </c>
      <c r="K42" s="38">
        <f t="shared" si="12"/>
        <v>13.536</v>
      </c>
      <c r="L42" s="24">
        <v>45.155</v>
      </c>
      <c r="M42" s="25">
        <v>67.6</v>
      </c>
      <c r="N42" s="25">
        <v>0</v>
      </c>
      <c r="O42" s="24">
        <v>29.945</v>
      </c>
      <c r="P42" s="25">
        <v>47.4</v>
      </c>
      <c r="Q42" s="25">
        <v>0</v>
      </c>
      <c r="R42" s="28">
        <f t="shared" si="13"/>
        <v>20.199999999999996</v>
      </c>
      <c r="S42" s="38">
        <f t="shared" si="14"/>
        <v>15.21</v>
      </c>
      <c r="T42" s="24">
        <v>1.588</v>
      </c>
      <c r="U42" s="24">
        <v>4.594</v>
      </c>
      <c r="V42" s="1" t="s">
        <v>26</v>
      </c>
      <c r="X42" s="37">
        <v>44.223</v>
      </c>
      <c r="Y42" s="37">
        <v>29.628</v>
      </c>
      <c r="Z42" s="13">
        <f t="shared" si="4"/>
        <v>14.595</v>
      </c>
      <c r="AA42" s="13"/>
      <c r="AB42" s="36">
        <f t="shared" si="5"/>
        <v>4.292375000000001</v>
      </c>
      <c r="AC42" s="12"/>
      <c r="AD42" s="35">
        <f t="shared" si="6"/>
        <v>4.59</v>
      </c>
      <c r="AE42" s="34">
        <f t="shared" si="7"/>
        <v>0.004000000000000448</v>
      </c>
      <c r="AF42" s="33">
        <f t="shared" si="8"/>
        <v>1.585</v>
      </c>
      <c r="AG42" s="32">
        <f t="shared" si="9"/>
        <v>0.0030000000000001137</v>
      </c>
      <c r="AH42" s="31">
        <f t="shared" si="10"/>
        <v>-0.7983715933506736</v>
      </c>
      <c r="AJ42" s="41"/>
      <c r="AK42" s="41"/>
      <c r="AL42" s="41"/>
    </row>
    <row r="43" spans="1:38" ht="12.75">
      <c r="A43" s="40" t="s">
        <v>153</v>
      </c>
      <c r="B43" s="39" t="s">
        <v>147</v>
      </c>
      <c r="C43" s="26">
        <v>24</v>
      </c>
      <c r="D43" s="24">
        <v>145.017</v>
      </c>
      <c r="E43" s="25">
        <v>67.4</v>
      </c>
      <c r="F43" s="25">
        <v>5.9</v>
      </c>
      <c r="G43" s="24">
        <v>130.091</v>
      </c>
      <c r="H43" s="25">
        <v>40.4</v>
      </c>
      <c r="I43" s="25">
        <v>4.9</v>
      </c>
      <c r="J43" s="28">
        <f t="shared" si="11"/>
        <v>27.000000000000007</v>
      </c>
      <c r="K43" s="38">
        <f t="shared" si="12"/>
        <v>14.926</v>
      </c>
      <c r="L43" s="24">
        <v>48.351</v>
      </c>
      <c r="M43" s="25">
        <v>67.2</v>
      </c>
      <c r="N43" s="25">
        <v>0</v>
      </c>
      <c r="O43" s="24">
        <v>31.711</v>
      </c>
      <c r="P43" s="25">
        <v>47.6</v>
      </c>
      <c r="Q43" s="25">
        <v>0</v>
      </c>
      <c r="R43" s="28">
        <f t="shared" si="13"/>
        <v>19.6</v>
      </c>
      <c r="S43" s="38">
        <f t="shared" si="14"/>
        <v>16.64</v>
      </c>
      <c r="T43" s="24">
        <v>1.691</v>
      </c>
      <c r="U43" s="24">
        <v>4.524</v>
      </c>
      <c r="V43" s="1" t="s">
        <v>26</v>
      </c>
      <c r="X43" s="37">
        <v>47.364</v>
      </c>
      <c r="Y43" s="37">
        <v>31.372</v>
      </c>
      <c r="Z43" s="13">
        <f t="shared" si="4"/>
        <v>15.992</v>
      </c>
      <c r="AA43" s="13"/>
      <c r="AB43" s="36">
        <f t="shared" si="5"/>
        <v>4.113291666666667</v>
      </c>
      <c r="AC43" s="12"/>
      <c r="AD43" s="35">
        <f t="shared" si="6"/>
        <v>4.518</v>
      </c>
      <c r="AE43" s="34">
        <f t="shared" si="7"/>
        <v>0.006000000000000227</v>
      </c>
      <c r="AF43" s="33">
        <f t="shared" si="8"/>
        <v>1.69</v>
      </c>
      <c r="AG43" s="32">
        <f t="shared" si="9"/>
        <v>0.001000000000000112</v>
      </c>
      <c r="AH43" s="31">
        <f t="shared" si="10"/>
        <v>-0.8194264015189372</v>
      </c>
      <c r="AJ43" s="41"/>
      <c r="AK43" s="41"/>
      <c r="AL43" s="41"/>
    </row>
    <row r="44" spans="1:38" ht="12.75">
      <c r="A44" s="40" t="s">
        <v>154</v>
      </c>
      <c r="B44" s="39" t="s">
        <v>90</v>
      </c>
      <c r="C44" s="26">
        <v>24</v>
      </c>
      <c r="D44" s="24">
        <v>142.098</v>
      </c>
      <c r="E44" s="25">
        <v>67.5</v>
      </c>
      <c r="F44" s="25">
        <v>5.9</v>
      </c>
      <c r="G44" s="24">
        <v>123.511</v>
      </c>
      <c r="H44" s="25">
        <v>40</v>
      </c>
      <c r="I44" s="25">
        <v>4.9</v>
      </c>
      <c r="J44" s="28">
        <f t="shared" si="11"/>
        <v>27.5</v>
      </c>
      <c r="K44" s="38">
        <f t="shared" si="12"/>
        <v>18.587</v>
      </c>
      <c r="L44" s="24">
        <v>50.393</v>
      </c>
      <c r="M44" s="25">
        <v>67.3</v>
      </c>
      <c r="N44" s="25">
        <v>0</v>
      </c>
      <c r="O44" s="24">
        <v>29.942</v>
      </c>
      <c r="P44" s="25">
        <v>47.6</v>
      </c>
      <c r="Q44" s="25">
        <v>0</v>
      </c>
      <c r="R44" s="28">
        <f t="shared" si="13"/>
        <v>19.699999999999996</v>
      </c>
      <c r="S44" s="38">
        <f t="shared" si="14"/>
        <v>20.451</v>
      </c>
      <c r="T44" s="24">
        <v>1.918</v>
      </c>
      <c r="U44" s="24">
        <v>4.662</v>
      </c>
      <c r="V44" s="1" t="s">
        <v>26</v>
      </c>
      <c r="X44" s="37">
        <v>49.362</v>
      </c>
      <c r="Y44" s="37">
        <v>29.623</v>
      </c>
      <c r="Z44" s="13">
        <f t="shared" si="4"/>
        <v>19.739</v>
      </c>
      <c r="AA44" s="13"/>
      <c r="AB44" s="36">
        <f t="shared" si="5"/>
        <v>3.9119999999999995</v>
      </c>
      <c r="AC44" s="12"/>
      <c r="AD44" s="35">
        <f t="shared" si="6"/>
        <v>4.651</v>
      </c>
      <c r="AE44" s="34">
        <f t="shared" si="7"/>
        <v>0.01100000000000012</v>
      </c>
      <c r="AF44" s="33">
        <f t="shared" si="8"/>
        <v>1.912</v>
      </c>
      <c r="AG44" s="32">
        <f t="shared" si="9"/>
        <v>0.006000000000000005</v>
      </c>
      <c r="AH44" s="31">
        <f t="shared" si="10"/>
        <v>-0.9327104468427923</v>
      </c>
      <c r="AJ44" s="41"/>
      <c r="AK44" s="41"/>
      <c r="AL44" s="41"/>
    </row>
    <row r="45" spans="1:38" ht="12.75">
      <c r="A45" s="40" t="s">
        <v>155</v>
      </c>
      <c r="B45" s="39" t="s">
        <v>90</v>
      </c>
      <c r="C45" s="26">
        <v>24</v>
      </c>
      <c r="D45" s="24">
        <v>140.681</v>
      </c>
      <c r="E45" s="25">
        <v>69.9</v>
      </c>
      <c r="F45" s="25">
        <v>6</v>
      </c>
      <c r="G45" s="24">
        <v>126.056</v>
      </c>
      <c r="H45" s="25">
        <v>40.7</v>
      </c>
      <c r="I45" s="25">
        <v>5</v>
      </c>
      <c r="J45" s="28">
        <f>E45-H45</f>
        <v>29.200000000000003</v>
      </c>
      <c r="K45" s="38">
        <f>ROUND(D45-G45,3)</f>
        <v>14.625</v>
      </c>
      <c r="L45" s="24">
        <v>45.001</v>
      </c>
      <c r="M45" s="25">
        <v>67.9</v>
      </c>
      <c r="N45" s="25">
        <v>0</v>
      </c>
      <c r="O45" s="24">
        <v>29.165</v>
      </c>
      <c r="P45" s="25">
        <v>47.5</v>
      </c>
      <c r="Q45" s="25">
        <v>0</v>
      </c>
      <c r="R45" s="28">
        <f>M45-P45</f>
        <v>20.400000000000006</v>
      </c>
      <c r="S45" s="38">
        <f>ROUND(L45-O45,3)</f>
        <v>15.836</v>
      </c>
      <c r="T45" s="24">
        <v>1.622</v>
      </c>
      <c r="U45" s="24">
        <v>4.706</v>
      </c>
      <c r="V45" s="1" t="s">
        <v>26</v>
      </c>
      <c r="X45" s="37">
        <v>44.066</v>
      </c>
      <c r="Y45" s="37">
        <v>28.855</v>
      </c>
      <c r="Z45" s="13">
        <f t="shared" si="4"/>
        <v>15.211</v>
      </c>
      <c r="AA45" s="13"/>
      <c r="AB45" s="36">
        <f t="shared" si="5"/>
        <v>4.050041666666666</v>
      </c>
      <c r="AC45" s="12"/>
      <c r="AD45" s="35">
        <f t="shared" si="6"/>
        <v>4.703</v>
      </c>
      <c r="AE45" s="34">
        <f t="shared" si="7"/>
        <v>0.0030000000000001137</v>
      </c>
      <c r="AF45" s="33">
        <f t="shared" si="8"/>
        <v>1.621</v>
      </c>
      <c r="AG45" s="32">
        <f t="shared" si="9"/>
        <v>0.001000000000000112</v>
      </c>
      <c r="AH45" s="31">
        <f t="shared" si="10"/>
        <v>-0.4648727549660471</v>
      </c>
      <c r="AJ45" s="41"/>
      <c r="AK45" s="41"/>
      <c r="AL45" s="41"/>
    </row>
    <row r="46" spans="1:34" ht="12.75">
      <c r="A46" s="40" t="s">
        <v>156</v>
      </c>
      <c r="B46" s="39" t="s">
        <v>90</v>
      </c>
      <c r="C46" s="26">
        <v>24</v>
      </c>
      <c r="D46" s="24">
        <v>143.823</v>
      </c>
      <c r="E46" s="25">
        <v>73.5</v>
      </c>
      <c r="F46" s="25">
        <v>6.1</v>
      </c>
      <c r="G46" s="24">
        <v>129.826</v>
      </c>
      <c r="H46" s="25">
        <v>42.4</v>
      </c>
      <c r="I46" s="25">
        <v>5</v>
      </c>
      <c r="J46" s="28">
        <f>E46-H46</f>
        <v>31.1</v>
      </c>
      <c r="K46" s="38">
        <f>ROUND(D46-G46,3)</f>
        <v>13.997</v>
      </c>
      <c r="L46" s="24">
        <v>44.189</v>
      </c>
      <c r="M46" s="25">
        <v>68.6</v>
      </c>
      <c r="N46" s="25">
        <v>0</v>
      </c>
      <c r="O46" s="24">
        <v>28.457</v>
      </c>
      <c r="P46" s="25">
        <v>47.7</v>
      </c>
      <c r="Q46" s="25">
        <v>0</v>
      </c>
      <c r="R46" s="28">
        <f>M46-P46</f>
        <v>20.89999999999999</v>
      </c>
      <c r="S46" s="38">
        <f>ROUND(L46-O46,3)</f>
        <v>15.732</v>
      </c>
      <c r="T46" s="24">
        <v>1.626</v>
      </c>
      <c r="U46" s="24">
        <v>5.072</v>
      </c>
      <c r="V46" s="1" t="s">
        <v>26</v>
      </c>
      <c r="X46" s="37">
        <v>43.254</v>
      </c>
      <c r="Y46" s="37">
        <v>28.152</v>
      </c>
      <c r="Z46" s="13">
        <f t="shared" si="4"/>
        <v>15.102</v>
      </c>
      <c r="AA46" s="13"/>
      <c r="AB46" s="36">
        <f t="shared" si="5"/>
        <v>4.236416666666666</v>
      </c>
      <c r="AC46" s="12"/>
      <c r="AD46" s="35">
        <f t="shared" si="6"/>
        <v>5.066</v>
      </c>
      <c r="AE46" s="34">
        <f t="shared" si="7"/>
        <v>0.006000000000000227</v>
      </c>
      <c r="AF46" s="33">
        <f t="shared" si="8"/>
        <v>1.624</v>
      </c>
      <c r="AG46" s="32">
        <f t="shared" si="9"/>
        <v>0.0019999999999997797</v>
      </c>
      <c r="AH46" s="31">
        <f t="shared" si="10"/>
        <v>-0.8511392171059731</v>
      </c>
    </row>
    <row r="47" spans="1:34" ht="12.75">
      <c r="A47" s="40" t="s">
        <v>157</v>
      </c>
      <c r="B47" s="39" t="s">
        <v>90</v>
      </c>
      <c r="C47" s="26">
        <v>24</v>
      </c>
      <c r="D47" s="24">
        <v>144.7</v>
      </c>
      <c r="E47" s="25">
        <v>74.7</v>
      </c>
      <c r="F47" s="25">
        <v>6.1</v>
      </c>
      <c r="G47" s="24">
        <v>127.891</v>
      </c>
      <c r="H47" s="25">
        <v>42.8</v>
      </c>
      <c r="I47" s="25">
        <v>4.9</v>
      </c>
      <c r="J47" s="28">
        <f>E47-H47</f>
        <v>31.900000000000006</v>
      </c>
      <c r="K47" s="38">
        <f>ROUND(D47-G47,3)</f>
        <v>16.809</v>
      </c>
      <c r="L47" s="24">
        <v>45.181</v>
      </c>
      <c r="M47" s="25">
        <v>68.8</v>
      </c>
      <c r="N47" s="25">
        <v>0</v>
      </c>
      <c r="O47" s="24">
        <v>27.624</v>
      </c>
      <c r="P47" s="25">
        <v>47.7</v>
      </c>
      <c r="Q47" s="25">
        <v>0</v>
      </c>
      <c r="R47" s="28">
        <f>M47-P47</f>
        <v>21.099999999999994</v>
      </c>
      <c r="S47" s="38">
        <f>ROUND(L47-O47,3)</f>
        <v>17.557</v>
      </c>
      <c r="T47" s="24">
        <v>1.741</v>
      </c>
      <c r="U47" s="24">
        <v>5.348</v>
      </c>
      <c r="V47" s="1" t="s">
        <v>26</v>
      </c>
      <c r="X47" s="37">
        <v>44.219</v>
      </c>
      <c r="Y47" s="37">
        <v>27.328</v>
      </c>
      <c r="Z47" s="13">
        <f t="shared" si="4"/>
        <v>16.891</v>
      </c>
      <c r="AA47" s="13"/>
      <c r="AB47" s="36">
        <f t="shared" si="5"/>
        <v>4.190125</v>
      </c>
      <c r="AC47" s="12"/>
      <c r="AD47" s="35">
        <f t="shared" si="6"/>
        <v>5.335</v>
      </c>
      <c r="AE47" s="34">
        <f t="shared" si="7"/>
        <v>0.0129999999999999</v>
      </c>
      <c r="AF47" s="33">
        <f t="shared" si="8"/>
        <v>1.739</v>
      </c>
      <c r="AG47" s="32">
        <f t="shared" si="9"/>
        <v>0.0020000000000000018</v>
      </c>
      <c r="AH47" s="31">
        <f t="shared" si="10"/>
        <v>-0.06411709971772617</v>
      </c>
    </row>
    <row r="48" spans="1:27" ht="12.75">
      <c r="A48" s="26" t="s">
        <v>25</v>
      </c>
      <c r="B48" s="26"/>
      <c r="C48" s="26"/>
      <c r="D48" s="24">
        <f>ROUND(AVERAGE(D17:D47),3)</f>
        <v>144.82</v>
      </c>
      <c r="E48" s="25">
        <f>ROUND(AVERAGE(E17:E47),1)</f>
        <v>71.9</v>
      </c>
      <c r="F48" s="30">
        <f>IF(SUM(F17:F47)=0,0,ROUND(AVERAGE(F17:F47),1))</f>
        <v>6.2</v>
      </c>
      <c r="G48" s="24">
        <f>ROUND(AVERAGE(G17:G47),3)</f>
        <v>129.807</v>
      </c>
      <c r="H48" s="25">
        <f>ROUND(AVERAGE(H17:H47),1)</f>
        <v>42.2</v>
      </c>
      <c r="I48" s="30">
        <f>IF(SUM(I17:I47)=0,0,ROUND(AVERAGE(I17:I47),1))</f>
        <v>4.8</v>
      </c>
      <c r="J48" s="28">
        <f>ROUND(AVERAGE(J17:J47),1)</f>
        <v>29.7</v>
      </c>
      <c r="K48" s="24">
        <f>ROUND(AVERAGE(K17:K47),3)</f>
        <v>15.013</v>
      </c>
      <c r="L48" s="24">
        <f>ROUND(AVERAGE(L17:L47),3)</f>
        <v>46.088</v>
      </c>
      <c r="M48" s="25">
        <f>ROUND(AVERAGE(M17:M47),1)</f>
        <v>68.7</v>
      </c>
      <c r="N48" s="29">
        <f>IF(SUM(N17:N47)=0,0,ROUND(AVERAGE(N17:N47),1))</f>
        <v>0</v>
      </c>
      <c r="O48" s="24">
        <f>ROUND(AVERAGE(O17:O47),3)</f>
        <v>30.174</v>
      </c>
      <c r="P48" s="25">
        <f>ROUND(AVERAGE(P17:P47),1)</f>
        <v>48</v>
      </c>
      <c r="Q48" s="29">
        <f>IF(SUM(Q17:Q47)=0,0,ROUND(AVERAGE(Q17:Q47),1))</f>
        <v>0</v>
      </c>
      <c r="R48" s="28">
        <f>ROUND(AVERAGE(R17:R47),1)</f>
        <v>20.7</v>
      </c>
      <c r="S48" s="24">
        <f>ROUND(AVERAGE(S17:S47),3)</f>
        <v>15.914</v>
      </c>
      <c r="T48" s="24"/>
      <c r="U48" s="24"/>
      <c r="X48" s="27"/>
      <c r="Y48" s="27"/>
      <c r="Z48" s="27"/>
      <c r="AA48" s="27"/>
    </row>
    <row r="49" spans="1:29" ht="12.75">
      <c r="A49" s="26" t="s">
        <v>24</v>
      </c>
      <c r="B49" s="26"/>
      <c r="C49" s="26">
        <f>SUM(C17:C47)</f>
        <v>744</v>
      </c>
      <c r="D49" s="24">
        <f>SUM(D17:D47)</f>
        <v>4489.413</v>
      </c>
      <c r="E49" s="25"/>
      <c r="F49" s="25"/>
      <c r="G49" s="24">
        <f>SUM(G17:G47)</f>
        <v>4024.008</v>
      </c>
      <c r="H49" s="25"/>
      <c r="I49" s="25"/>
      <c r="J49" s="25"/>
      <c r="K49" s="24">
        <f>SUM(K17:K47)</f>
        <v>465.405</v>
      </c>
      <c r="L49" s="24">
        <f>SUM(L17:L47)</f>
        <v>1428.737</v>
      </c>
      <c r="M49" s="25"/>
      <c r="N49" s="25"/>
      <c r="O49" s="24">
        <f>SUM(O17:O47)</f>
        <v>935.4060000000003</v>
      </c>
      <c r="P49" s="25"/>
      <c r="Q49" s="25"/>
      <c r="R49" s="25"/>
      <c r="S49" s="24">
        <f>SUM(S17:S47)</f>
        <v>493.331</v>
      </c>
      <c r="T49" s="24">
        <f>SUM(T17:T47)</f>
        <v>51.662</v>
      </c>
      <c r="U49" s="24">
        <f>SUM(U17:U47)</f>
        <v>152.25100000000003</v>
      </c>
      <c r="X49" s="13">
        <f>SUM(X17:X47)</f>
        <v>1398.4190000000003</v>
      </c>
      <c r="Y49" s="13">
        <f>SUM(Y17:Y47)</f>
        <v>925.25</v>
      </c>
      <c r="Z49" s="13">
        <f>SUM(Z17:Z47)</f>
        <v>473.169</v>
      </c>
      <c r="AA49" s="13"/>
      <c r="AC49" s="12"/>
    </row>
    <row r="50" spans="24:30" ht="12.75">
      <c r="X50" s="13"/>
      <c r="Y50" s="13"/>
      <c r="Z50" s="13"/>
      <c r="AA50" s="13"/>
      <c r="AC50" s="12"/>
      <c r="AD50" s="22">
        <f>31-COUNTIF(A17:A47,"")</f>
        <v>31</v>
      </c>
    </row>
    <row r="51" spans="1:30" ht="12.75">
      <c r="A51" s="1" t="s">
        <v>23</v>
      </c>
      <c r="D51" s="23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1152.224</v>
      </c>
      <c r="E51" s="14"/>
      <c r="F51" s="14"/>
      <c r="G51" s="23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1030.277</v>
      </c>
      <c r="H51" s="14"/>
      <c r="I51" s="14"/>
      <c r="J51" s="14"/>
      <c r="K51" s="23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121.947</v>
      </c>
      <c r="L51" s="23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369.654</v>
      </c>
      <c r="M51" s="14"/>
      <c r="N51" s="14"/>
      <c r="O51" s="23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235.243</v>
      </c>
      <c r="P51" s="14"/>
      <c r="Q51" s="14"/>
      <c r="R51" s="14"/>
      <c r="S51" s="23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134.41</v>
      </c>
      <c r="T51" s="23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13.523</v>
      </c>
      <c r="U51" s="23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38.431</v>
      </c>
      <c r="V51" s="1" t="s">
        <v>21</v>
      </c>
      <c r="X51" s="13">
        <f>IF(SUM(C17:C45)=672,ROUND(AVERAGE(X38:X44)*$AD$52,3),IF(SUM(C17:C46)=696,ROUND(AVERAGE(X39:X45)*$AD$52,3),IF(SUM(C17:C47)=720,ROUND(AVERAGE(X40:X46)*$AD$52,3),IF(OR(AF52=5,7,10,12),ROUND(AVERAGE(X40:X46)*$AD$52,3),IF(AF52=3,ROUND(AVERAGE(X38:X44)*$AD$52,3),ROUND(AVERAGE(X41:X47)*$AD$52,3))))))</f>
        <v>362.469</v>
      </c>
      <c r="Y51" s="13">
        <f>IF(SUM(C17:C45)=672,ROUND(AVERAGE(Y38:Y44)*$AD$52,3),IF(SUM(C17:C46)=696,ROUND(AVERAGE(Y39:Y45)*$AD$52,3),IF(SUM(C17:C47)=720,ROUND(AVERAGE(Y40:Y46)*$AD$52,3),IF(OR(AF52=5,7,10,12),ROUND(AVERAGE(Y40:Y46)*$AD$52,3),IF(AF52=3,ROUND(AVERAGE(Y38:Y44)*$AD$52,3),ROUND(AVERAGE(Y41:Y47)*$AD$52,3))))))</f>
        <v>235.234</v>
      </c>
      <c r="Z51" s="13">
        <f>IF(SUM(C17:C45)=672,ROUND(AVERAGE(Z38:Z44)*$AD$52,3),IF(SUM(C17:C46)=696,ROUND(AVERAGE(Z39:Z45)*$AD$52,3),IF(SUM(C17:C47)=720,ROUND(AVERAGE(Z40:Z46)*$AD$52,3),IF(OR(AF52=5,7,10,12),ROUND(AVERAGE(Z40:Z46)*$AD$52,3),IF(AF52=3,ROUND(AVERAGE(Z38:Z44)*$AD$52,3),ROUND(AVERAGE(Z41:Z47)*$AD$52,3))))))</f>
        <v>127.234</v>
      </c>
      <c r="AA51" s="13"/>
      <c r="AC51" s="12"/>
      <c r="AD51" s="22">
        <f>COUNT(C17:C47)</f>
        <v>31</v>
      </c>
    </row>
    <row r="52" spans="1:34" ht="12.75">
      <c r="A52" s="1" t="s">
        <v>22</v>
      </c>
      <c r="D52" s="20">
        <f>-'10-17'!D50</f>
        <v>-971.995</v>
      </c>
      <c r="E52" s="14"/>
      <c r="F52" s="14"/>
      <c r="G52" s="20">
        <f>-'10-17'!G50</f>
        <v>-841.352</v>
      </c>
      <c r="H52" s="14"/>
      <c r="I52" s="14"/>
      <c r="J52" s="14"/>
      <c r="K52" s="20">
        <f>-'10-17'!K50</f>
        <v>-130.643</v>
      </c>
      <c r="L52" s="20">
        <f>-'10-17'!L50</f>
        <v>-500.292</v>
      </c>
      <c r="M52" s="21"/>
      <c r="N52" s="21"/>
      <c r="O52" s="20">
        <f>-'10-17'!O50</f>
        <v>-370.731</v>
      </c>
      <c r="P52" s="14"/>
      <c r="Q52" s="14"/>
      <c r="R52" s="14"/>
      <c r="S52" s="20">
        <f>-'10-17'!S50</f>
        <v>-129.561</v>
      </c>
      <c r="T52" s="20">
        <f>-'10-17'!T50</f>
        <v>-15.384</v>
      </c>
      <c r="U52" s="20">
        <f>-'10-17'!U50</f>
        <v>-32.908</v>
      </c>
      <c r="V52" s="1" t="s">
        <v>21</v>
      </c>
      <c r="X52" s="20">
        <f>-'10-17'!X50</f>
        <v>-489.609</v>
      </c>
      <c r="Y52" s="20">
        <f>-'10-17'!Y50</f>
        <v>-366.346</v>
      </c>
      <c r="Z52" s="20">
        <f>-'10-17'!Z50</f>
        <v>-123.263</v>
      </c>
      <c r="AA52" s="13"/>
      <c r="AC52" s="12"/>
      <c r="AD52" s="19">
        <v>8</v>
      </c>
      <c r="AE52" s="16"/>
      <c r="AF52" s="18">
        <f>MONTH(A35)</f>
        <v>11</v>
      </c>
      <c r="AG52" s="17"/>
      <c r="AH52" s="16"/>
    </row>
    <row r="53" spans="1:29" ht="12.75">
      <c r="A53" s="1" t="s">
        <v>20</v>
      </c>
      <c r="D53" s="14">
        <f>D49+D51+D52</f>
        <v>4669.642</v>
      </c>
      <c r="E53" s="14"/>
      <c r="F53" s="14"/>
      <c r="G53" s="14">
        <f>G49+G51+G52</f>
        <v>4212.933</v>
      </c>
      <c r="H53" s="14"/>
      <c r="I53" s="14"/>
      <c r="J53" s="14"/>
      <c r="K53" s="14">
        <f>K49+K51+K52</f>
        <v>456.70899999999995</v>
      </c>
      <c r="L53" s="14">
        <f>L49+L51+L52</f>
        <v>1298.0990000000002</v>
      </c>
      <c r="M53" s="14"/>
      <c r="N53" s="14"/>
      <c r="O53" s="14">
        <f>O49+O51+O52</f>
        <v>799.9180000000003</v>
      </c>
      <c r="P53" s="14"/>
      <c r="Q53" s="14"/>
      <c r="R53" s="14"/>
      <c r="S53" s="15">
        <f>S49+S51+S52</f>
        <v>498.17999999999995</v>
      </c>
      <c r="T53" s="14">
        <f>T49+T51+T52</f>
        <v>49.801</v>
      </c>
      <c r="U53" s="14">
        <f>U49+U51+U52</f>
        <v>157.774</v>
      </c>
      <c r="X53" s="13">
        <f>X49+X51+X52</f>
        <v>1271.2790000000005</v>
      </c>
      <c r="Y53" s="13">
        <f>Y49+Y51+Y52</f>
        <v>794.1379999999999</v>
      </c>
      <c r="Z53" s="13">
        <f>Z49+Z51+Z52</f>
        <v>477.14</v>
      </c>
      <c r="AA53" s="13"/>
      <c r="AB53" s="11"/>
      <c r="AC53" s="12"/>
    </row>
    <row r="54" spans="1:28" s="9" customFormat="1" ht="15.75" customHeight="1">
      <c r="A54" s="9" t="s">
        <v>19</v>
      </c>
      <c r="B54" s="9">
        <v>4.9</v>
      </c>
      <c r="C54" s="10" t="s">
        <v>18</v>
      </c>
      <c r="D54" s="10">
        <f>ROUND(S53,0)</f>
        <v>498</v>
      </c>
      <c r="E54" s="9" t="s">
        <v>17</v>
      </c>
      <c r="F54" s="9">
        <f>ROUND(T53-D54*0.98*B54/1000,2)</f>
        <v>47.41</v>
      </c>
      <c r="G54" s="9" t="s">
        <v>16</v>
      </c>
      <c r="H54" s="9">
        <f>ROUND(U53-T53,2)</f>
        <v>107.97</v>
      </c>
      <c r="AB54" s="2"/>
    </row>
    <row r="55" spans="6:20" ht="12.75">
      <c r="F55" s="7"/>
      <c r="L55" s="8"/>
      <c r="M55" s="8"/>
      <c r="N55" s="8"/>
      <c r="O55" s="8"/>
      <c r="P55" s="8"/>
      <c r="T55" s="8"/>
    </row>
    <row r="56" spans="1:6" ht="12.75">
      <c r="A56" s="1" t="s">
        <v>15</v>
      </c>
      <c r="F56" s="7"/>
    </row>
    <row r="57" ht="12.75">
      <c r="A57" s="1" t="s">
        <v>14</v>
      </c>
    </row>
    <row r="58" ht="12.75">
      <c r="A58" s="1" t="s">
        <v>13</v>
      </c>
    </row>
    <row r="59" ht="5.25" customHeight="1"/>
    <row r="60" ht="6.75" customHeight="1">
      <c r="A60" s="6"/>
    </row>
    <row r="61" spans="1:5" ht="12.75">
      <c r="A61" s="1" t="s">
        <v>3</v>
      </c>
      <c r="B61" s="1" t="s">
        <v>2</v>
      </c>
      <c r="E61" s="5" t="s">
        <v>1</v>
      </c>
    </row>
    <row r="62" ht="12.75">
      <c r="A62" s="1" t="s">
        <v>0</v>
      </c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1"/>
  <sheetViews>
    <sheetView tabSelected="1" view="pageBreakPreview" zoomScale="80" zoomScaleSheetLayoutView="80" zoomScalePageLayoutView="0" workbookViewId="0" topLeftCell="A1">
      <selection activeCell="Q54" sqref="Q54"/>
    </sheetView>
  </sheetViews>
  <sheetFormatPr defaultColWidth="9.140625" defaultRowHeight="12.75"/>
  <cols>
    <col min="1" max="1" width="11.421875" style="1" customWidth="1"/>
    <col min="2" max="2" width="10.421875" style="1" customWidth="1"/>
    <col min="3" max="3" width="10.7109375" style="1" customWidth="1"/>
    <col min="4" max="4" width="10.421875" style="1" customWidth="1"/>
    <col min="5" max="5" width="7.7109375" style="1" customWidth="1"/>
    <col min="6" max="6" width="10.8515625" style="1" customWidth="1"/>
    <col min="7" max="7" width="12.28125" style="1" customWidth="1"/>
    <col min="8" max="8" width="10.57421875" style="1" customWidth="1"/>
    <col min="9" max="9" width="8.00390625" style="1" customWidth="1"/>
    <col min="10" max="10" width="8.140625" style="1" customWidth="1"/>
    <col min="11" max="11" width="13.00390625" style="1" customWidth="1"/>
    <col min="12" max="12" width="10.28125" style="1" customWidth="1"/>
    <col min="13" max="13" width="12.8515625" style="1" customWidth="1"/>
    <col min="14" max="14" width="8.00390625" style="1" customWidth="1"/>
    <col min="15" max="15" width="10.28125" style="1" customWidth="1"/>
    <col min="16" max="16" width="8.421875" style="1" customWidth="1"/>
    <col min="17" max="17" width="7.57421875" style="1" customWidth="1"/>
    <col min="18" max="18" width="9.00390625" style="1" customWidth="1"/>
    <col min="19" max="19" width="9.7109375" style="1" customWidth="1"/>
    <col min="20" max="20" width="9.140625" style="1" customWidth="1"/>
    <col min="21" max="21" width="10.00390625" style="1" customWidth="1"/>
    <col min="22" max="22" width="9.140625" style="1" customWidth="1"/>
    <col min="23" max="23" width="4.00390625" style="1" customWidth="1"/>
    <col min="24" max="25" width="9.140625" style="3" customWidth="1"/>
    <col min="26" max="26" width="12.421875" style="3" customWidth="1"/>
    <col min="27" max="27" width="4.140625" style="3" customWidth="1"/>
    <col min="28" max="28" width="9.140625" style="2" customWidth="1"/>
    <col min="29" max="29" width="4.140625" style="3" customWidth="1"/>
    <col min="30" max="31" width="9.140625" style="3" customWidth="1"/>
    <col min="32" max="33" width="9.140625" style="4" customWidth="1"/>
    <col min="34" max="34" width="9.140625" style="3" customWidth="1"/>
    <col min="35" max="16384" width="9.140625" style="1" customWidth="1"/>
  </cols>
  <sheetData>
    <row r="1" spans="3:13" ht="15.75" customHeight="1">
      <c r="C1" s="10" t="s">
        <v>88</v>
      </c>
      <c r="E1" s="10"/>
      <c r="F1" s="10"/>
      <c r="G1" s="10"/>
      <c r="H1" s="10"/>
      <c r="I1" s="10"/>
      <c r="J1" s="70" t="s">
        <v>87</v>
      </c>
      <c r="K1" s="69" t="str">
        <f>A17</f>
        <v>23.11.17</v>
      </c>
      <c r="L1" s="70" t="s">
        <v>86</v>
      </c>
      <c r="M1" s="69">
        <f>K1+DAY(SUM(C17:C46)/24-1)</f>
        <v>43091</v>
      </c>
    </row>
    <row r="2" spans="1:18" ht="12.75">
      <c r="A2" s="1" t="s">
        <v>85</v>
      </c>
      <c r="B2" s="59" t="s">
        <v>84</v>
      </c>
      <c r="R2" s="1" t="s">
        <v>57</v>
      </c>
    </row>
    <row r="3" spans="1:21" ht="12.75">
      <c r="A3" s="1" t="s">
        <v>83</v>
      </c>
      <c r="B3" s="59" t="s">
        <v>82</v>
      </c>
      <c r="L3" s="59" t="s">
        <v>81</v>
      </c>
      <c r="U3" s="68" t="s">
        <v>80</v>
      </c>
    </row>
    <row r="4" ht="3.75" customHeight="1"/>
    <row r="5" spans="1:21" ht="15.75" customHeight="1">
      <c r="A5" s="10" t="s">
        <v>79</v>
      </c>
      <c r="B5" s="67" t="s">
        <v>78</v>
      </c>
      <c r="F5" s="66"/>
      <c r="G5" s="65"/>
      <c r="H5" s="64"/>
      <c r="L5" s="59" t="s">
        <v>77</v>
      </c>
      <c r="U5" s="63" t="s">
        <v>76</v>
      </c>
    </row>
    <row r="6" spans="1:21" ht="15.75" customHeight="1">
      <c r="A6" s="62" t="s">
        <v>75</v>
      </c>
      <c r="B6" s="10"/>
      <c r="C6" s="9"/>
      <c r="D6" s="61"/>
      <c r="U6" s="63" t="s">
        <v>123</v>
      </c>
    </row>
    <row r="7" ht="6.75" customHeight="1"/>
    <row r="8" spans="1:13" s="2" customFormat="1" ht="12.75">
      <c r="A8" s="59"/>
      <c r="B8" s="59" t="s">
        <v>74</v>
      </c>
      <c r="C8" s="59"/>
      <c r="D8" s="5" t="s">
        <v>73</v>
      </c>
      <c r="E8" s="5" t="s">
        <v>72</v>
      </c>
      <c r="J8" s="59" t="s">
        <v>74</v>
      </c>
      <c r="K8" s="59"/>
      <c r="L8" s="5" t="s">
        <v>73</v>
      </c>
      <c r="M8" s="5" t="s">
        <v>72</v>
      </c>
    </row>
    <row r="9" spans="1:13" s="2" customFormat="1" ht="12.75">
      <c r="A9" s="58" t="s">
        <v>71</v>
      </c>
      <c r="B9" s="57" t="s">
        <v>65</v>
      </c>
      <c r="C9" s="59"/>
      <c r="D9" s="56" t="s">
        <v>64</v>
      </c>
      <c r="E9" s="56" t="s">
        <v>63</v>
      </c>
      <c r="H9" s="58" t="s">
        <v>70</v>
      </c>
      <c r="I9" s="5"/>
      <c r="J9" s="57" t="s">
        <v>69</v>
      </c>
      <c r="K9" s="57"/>
      <c r="L9" s="56" t="s">
        <v>68</v>
      </c>
      <c r="M9" s="56" t="s">
        <v>67</v>
      </c>
    </row>
    <row r="10" spans="1:19" s="2" customFormat="1" ht="12.75">
      <c r="A10" s="58" t="s">
        <v>66</v>
      </c>
      <c r="B10" s="57" t="s">
        <v>65</v>
      </c>
      <c r="C10" s="59"/>
      <c r="D10" s="56" t="s">
        <v>64</v>
      </c>
      <c r="E10" s="56" t="s">
        <v>63</v>
      </c>
      <c r="H10" s="58" t="s">
        <v>62</v>
      </c>
      <c r="I10" s="5"/>
      <c r="J10" s="57" t="s">
        <v>61</v>
      </c>
      <c r="K10" s="57"/>
      <c r="L10" s="56" t="s">
        <v>60</v>
      </c>
      <c r="M10" s="56" t="s">
        <v>59</v>
      </c>
      <c r="P10" s="56"/>
      <c r="Q10" s="5"/>
      <c r="S10" s="5"/>
    </row>
    <row r="11" spans="8:19" s="2" customFormat="1" ht="12.75">
      <c r="H11" s="5" t="s">
        <v>58</v>
      </c>
      <c r="I11" s="5"/>
      <c r="J11" s="57" t="s">
        <v>57</v>
      </c>
      <c r="K11" s="57"/>
      <c r="L11" s="56" t="s">
        <v>56</v>
      </c>
      <c r="M11" s="56" t="s">
        <v>56</v>
      </c>
      <c r="P11" s="56"/>
      <c r="Q11" s="5"/>
      <c r="S11" s="5"/>
    </row>
    <row r="12" ht="6.75" customHeight="1">
      <c r="AB12" s="55"/>
    </row>
    <row r="13" spans="1:34" s="72" customFormat="1" ht="15" customHeight="1">
      <c r="A13" s="54" t="s">
        <v>55</v>
      </c>
      <c r="B13" s="54"/>
      <c r="C13" s="54"/>
      <c r="D13" s="53"/>
      <c r="F13" s="53"/>
      <c r="I13" s="53"/>
      <c r="R13" s="52"/>
      <c r="S13" s="52"/>
      <c r="T13" s="52"/>
      <c r="U13" s="52"/>
      <c r="V13" s="52"/>
      <c r="W13" s="52"/>
      <c r="X13" s="52"/>
      <c r="Y13" s="52"/>
      <c r="Z13" s="73"/>
      <c r="AA13" s="73"/>
      <c r="AB13" s="2"/>
      <c r="AC13" s="73"/>
      <c r="AD13" s="73"/>
      <c r="AE13" s="74"/>
      <c r="AF13" s="73"/>
      <c r="AG13" s="73"/>
      <c r="AH13" s="73"/>
    </row>
    <row r="14" ht="7.5" customHeight="1"/>
    <row r="15" spans="1:32" ht="12.75">
      <c r="A15" s="26" t="s">
        <v>12</v>
      </c>
      <c r="B15" s="26" t="s">
        <v>54</v>
      </c>
      <c r="C15" s="26" t="s">
        <v>53</v>
      </c>
      <c r="D15" s="26" t="s">
        <v>11</v>
      </c>
      <c r="E15" s="26" t="s">
        <v>52</v>
      </c>
      <c r="F15" s="26" t="s">
        <v>51</v>
      </c>
      <c r="G15" s="26" t="s">
        <v>10</v>
      </c>
      <c r="H15" s="26" t="s">
        <v>50</v>
      </c>
      <c r="I15" s="26" t="s">
        <v>49</v>
      </c>
      <c r="J15" s="26" t="s">
        <v>48</v>
      </c>
      <c r="K15" s="26" t="s">
        <v>47</v>
      </c>
      <c r="L15" s="26" t="s">
        <v>46</v>
      </c>
      <c r="M15" s="26" t="s">
        <v>45</v>
      </c>
      <c r="N15" s="26" t="s">
        <v>44</v>
      </c>
      <c r="O15" s="26" t="s">
        <v>43</v>
      </c>
      <c r="P15" s="26" t="s">
        <v>42</v>
      </c>
      <c r="Q15" s="26" t="s">
        <v>41</v>
      </c>
      <c r="R15" s="26" t="s">
        <v>40</v>
      </c>
      <c r="S15" s="26" t="s">
        <v>39</v>
      </c>
      <c r="T15" s="26" t="s">
        <v>7</v>
      </c>
      <c r="U15" s="26" t="s">
        <v>6</v>
      </c>
      <c r="V15" s="1" t="s">
        <v>38</v>
      </c>
      <c r="X15" s="48" t="s">
        <v>9</v>
      </c>
      <c r="Y15" s="48" t="s">
        <v>8</v>
      </c>
      <c r="Z15" s="48" t="s">
        <v>37</v>
      </c>
      <c r="AA15" s="48"/>
      <c r="AB15" s="47" t="s">
        <v>36</v>
      </c>
      <c r="AC15" s="12"/>
      <c r="AF15" s="44" t="s">
        <v>30</v>
      </c>
    </row>
    <row r="16" spans="1:34" ht="12.75">
      <c r="A16" s="26"/>
      <c r="B16" s="26"/>
      <c r="C16" s="26" t="s">
        <v>35</v>
      </c>
      <c r="D16" s="26" t="s">
        <v>5</v>
      </c>
      <c r="E16" s="26" t="s">
        <v>33</v>
      </c>
      <c r="F16" s="26" t="s">
        <v>34</v>
      </c>
      <c r="G16" s="26" t="s">
        <v>5</v>
      </c>
      <c r="H16" s="26" t="s">
        <v>33</v>
      </c>
      <c r="I16" s="26" t="s">
        <v>34</v>
      </c>
      <c r="J16" s="26" t="s">
        <v>33</v>
      </c>
      <c r="K16" s="26" t="s">
        <v>5</v>
      </c>
      <c r="L16" s="26" t="s">
        <v>32</v>
      </c>
      <c r="M16" s="26" t="s">
        <v>33</v>
      </c>
      <c r="N16" s="26" t="s">
        <v>34</v>
      </c>
      <c r="O16" s="26" t="s">
        <v>32</v>
      </c>
      <c r="P16" s="26" t="s">
        <v>33</v>
      </c>
      <c r="Q16" s="26" t="s">
        <v>34</v>
      </c>
      <c r="R16" s="26" t="s">
        <v>33</v>
      </c>
      <c r="S16" s="26" t="s">
        <v>32</v>
      </c>
      <c r="T16" s="26" t="s">
        <v>4</v>
      </c>
      <c r="U16" s="26" t="s">
        <v>4</v>
      </c>
      <c r="X16" s="48" t="s">
        <v>5</v>
      </c>
      <c r="Y16" s="48" t="s">
        <v>5</v>
      </c>
      <c r="Z16" s="48" t="s">
        <v>5</v>
      </c>
      <c r="AA16" s="48"/>
      <c r="AB16" s="47" t="s">
        <v>31</v>
      </c>
      <c r="AC16" s="12"/>
      <c r="AD16" s="46" t="s">
        <v>30</v>
      </c>
      <c r="AE16" s="45" t="s">
        <v>27</v>
      </c>
      <c r="AF16" s="44" t="s">
        <v>29</v>
      </c>
      <c r="AG16" s="43" t="s">
        <v>27</v>
      </c>
      <c r="AH16" s="42" t="s">
        <v>28</v>
      </c>
    </row>
    <row r="17" spans="1:34" ht="12.75">
      <c r="A17" s="40" t="s">
        <v>158</v>
      </c>
      <c r="B17" s="39" t="s">
        <v>90</v>
      </c>
      <c r="C17" s="26">
        <v>24</v>
      </c>
      <c r="D17" s="24">
        <v>140.911</v>
      </c>
      <c r="E17" s="25">
        <v>74.8</v>
      </c>
      <c r="F17" s="25">
        <v>6</v>
      </c>
      <c r="G17" s="24">
        <v>124.543</v>
      </c>
      <c r="H17" s="25">
        <v>42.2</v>
      </c>
      <c r="I17" s="25">
        <v>5</v>
      </c>
      <c r="J17" s="28">
        <f aca="true" t="shared" si="0" ref="J17:J31">E17-H17</f>
        <v>32.599999999999994</v>
      </c>
      <c r="K17" s="38">
        <f aca="true" t="shared" si="1" ref="K17:K31">ROUND(D17-G17,3)</f>
        <v>16.368</v>
      </c>
      <c r="L17" s="24">
        <v>43.68</v>
      </c>
      <c r="M17" s="25">
        <v>69.3</v>
      </c>
      <c r="N17" s="25" t="s">
        <v>91</v>
      </c>
      <c r="O17" s="24">
        <v>26.748</v>
      </c>
      <c r="P17" s="25">
        <v>47.8</v>
      </c>
      <c r="Q17" s="25" t="s">
        <v>91</v>
      </c>
      <c r="R17" s="28">
        <f aca="true" t="shared" si="2" ref="R17:R30">M17-P17</f>
        <v>21.5</v>
      </c>
      <c r="S17" s="38">
        <f aca="true" t="shared" si="3" ref="S17:S30">ROUND(L17-O17,3)</f>
        <v>16.932</v>
      </c>
      <c r="T17" s="24">
        <v>1.7</v>
      </c>
      <c r="U17" s="24">
        <v>5.289</v>
      </c>
      <c r="V17" s="1" t="s">
        <v>26</v>
      </c>
      <c r="X17" s="37">
        <v>42.737</v>
      </c>
      <c r="Y17" s="37">
        <v>26.461</v>
      </c>
      <c r="Z17" s="13">
        <f aca="true" t="shared" si="4" ref="Z17:Z46">ROUND(X17-Y17,3)</f>
        <v>16.276</v>
      </c>
      <c r="AA17" s="13"/>
      <c r="AB17" s="36">
        <f aca="true" t="shared" si="5" ref="AB17:AB46">(G17-Y17)/24</f>
        <v>4.08675</v>
      </c>
      <c r="AC17" s="12"/>
      <c r="AD17" s="35">
        <f aca="true" t="shared" si="6" ref="AD17:AD46">ROUND((D17*E17-G17*H17)/1000,3)</f>
        <v>5.284</v>
      </c>
      <c r="AE17" s="34">
        <f aca="true" t="shared" si="7" ref="AE17:AE46">U17-AD17</f>
        <v>0.004999999999999893</v>
      </c>
      <c r="AF17" s="33">
        <f aca="true" t="shared" si="8" ref="AF17:AF46">ROUND((M17*X17-P17*Y17)/1000,3)</f>
        <v>1.697</v>
      </c>
      <c r="AG17" s="32">
        <f aca="true" t="shared" si="9" ref="AG17:AG46">T17-AF17</f>
        <v>0.0029999999999998916</v>
      </c>
      <c r="AH17" s="31">
        <f aca="true" t="shared" si="10" ref="AH17:AH46">(K17-Z17)/G17*100</f>
        <v>0.07387006897216122</v>
      </c>
    </row>
    <row r="18" spans="1:34" ht="12.75">
      <c r="A18" s="40" t="s">
        <v>159</v>
      </c>
      <c r="B18" s="39" t="s">
        <v>90</v>
      </c>
      <c r="C18" s="26">
        <v>24</v>
      </c>
      <c r="D18" s="24">
        <v>142.225</v>
      </c>
      <c r="E18" s="25">
        <v>74.1</v>
      </c>
      <c r="F18" s="25">
        <v>6</v>
      </c>
      <c r="G18" s="24">
        <v>128.52</v>
      </c>
      <c r="H18" s="25">
        <v>42</v>
      </c>
      <c r="I18" s="25">
        <v>5</v>
      </c>
      <c r="J18" s="28">
        <f t="shared" si="0"/>
        <v>32.099999999999994</v>
      </c>
      <c r="K18" s="38">
        <f t="shared" si="1"/>
        <v>13.705</v>
      </c>
      <c r="L18" s="24">
        <v>41.052</v>
      </c>
      <c r="M18" s="25">
        <v>69.6</v>
      </c>
      <c r="N18" s="25" t="s">
        <v>91</v>
      </c>
      <c r="O18" s="24">
        <v>25.795</v>
      </c>
      <c r="P18" s="25">
        <v>47.6</v>
      </c>
      <c r="Q18" s="25" t="s">
        <v>91</v>
      </c>
      <c r="R18" s="28">
        <f t="shared" si="2"/>
        <v>21.999999999999993</v>
      </c>
      <c r="S18" s="38">
        <f t="shared" si="3"/>
        <v>15.257</v>
      </c>
      <c r="T18" s="24">
        <v>1.583</v>
      </c>
      <c r="U18" s="24">
        <v>5.139</v>
      </c>
      <c r="V18" s="1" t="s">
        <v>26</v>
      </c>
      <c r="X18" s="37">
        <v>40.159</v>
      </c>
      <c r="Y18" s="37">
        <v>25.52</v>
      </c>
      <c r="Z18" s="13">
        <f t="shared" si="4"/>
        <v>14.639</v>
      </c>
      <c r="AA18" s="13"/>
      <c r="AB18" s="36">
        <f t="shared" si="5"/>
        <v>4.291666666666667</v>
      </c>
      <c r="AC18" s="12"/>
      <c r="AD18" s="35">
        <f t="shared" si="6"/>
        <v>5.141</v>
      </c>
      <c r="AE18" s="34">
        <f t="shared" si="7"/>
        <v>-0.0019999999999997797</v>
      </c>
      <c r="AF18" s="33">
        <f t="shared" si="8"/>
        <v>1.58</v>
      </c>
      <c r="AG18" s="32">
        <f t="shared" si="9"/>
        <v>0.0029999999999998916</v>
      </c>
      <c r="AH18" s="31">
        <f t="shared" si="10"/>
        <v>-0.7267351384998437</v>
      </c>
    </row>
    <row r="19" spans="1:34" ht="12.75">
      <c r="A19" s="40" t="s">
        <v>160</v>
      </c>
      <c r="B19" s="39" t="s">
        <v>90</v>
      </c>
      <c r="C19" s="26">
        <v>24</v>
      </c>
      <c r="D19" s="24">
        <v>143.159</v>
      </c>
      <c r="E19" s="25">
        <v>74.3</v>
      </c>
      <c r="F19" s="25">
        <v>5.9</v>
      </c>
      <c r="G19" s="24">
        <v>128.323</v>
      </c>
      <c r="H19" s="25">
        <v>42.5</v>
      </c>
      <c r="I19" s="25">
        <v>4.8</v>
      </c>
      <c r="J19" s="28">
        <f t="shared" si="0"/>
        <v>31.799999999999997</v>
      </c>
      <c r="K19" s="38">
        <f t="shared" si="1"/>
        <v>14.836</v>
      </c>
      <c r="L19" s="24">
        <v>41.137</v>
      </c>
      <c r="M19" s="25">
        <v>69.8</v>
      </c>
      <c r="N19" s="25" t="s">
        <v>91</v>
      </c>
      <c r="O19" s="24">
        <v>24.852</v>
      </c>
      <c r="P19" s="25">
        <v>47.9</v>
      </c>
      <c r="Q19" s="25" t="s">
        <v>91</v>
      </c>
      <c r="R19" s="28">
        <f t="shared" si="2"/>
        <v>21.9</v>
      </c>
      <c r="S19" s="38">
        <f t="shared" si="3"/>
        <v>16.285</v>
      </c>
      <c r="T19" s="24">
        <v>1.631</v>
      </c>
      <c r="U19" s="24">
        <v>5.184</v>
      </c>
      <c r="V19" s="1" t="s">
        <v>26</v>
      </c>
      <c r="X19" s="37">
        <v>40.239</v>
      </c>
      <c r="Y19" s="37">
        <v>24.583</v>
      </c>
      <c r="Z19" s="13">
        <f t="shared" si="4"/>
        <v>15.656</v>
      </c>
      <c r="AA19" s="13"/>
      <c r="AB19" s="36">
        <f t="shared" si="5"/>
        <v>4.322500000000001</v>
      </c>
      <c r="AC19" s="12"/>
      <c r="AD19" s="35">
        <f t="shared" si="6"/>
        <v>5.183</v>
      </c>
      <c r="AE19" s="34">
        <f t="shared" si="7"/>
        <v>0.001000000000000334</v>
      </c>
      <c r="AF19" s="33">
        <f t="shared" si="8"/>
        <v>1.631</v>
      </c>
      <c r="AG19" s="32">
        <f t="shared" si="9"/>
        <v>0</v>
      </c>
      <c r="AH19" s="31">
        <f t="shared" si="10"/>
        <v>-0.6390124919149336</v>
      </c>
    </row>
    <row r="20" spans="1:34" ht="12.75">
      <c r="A20" s="40" t="s">
        <v>161</v>
      </c>
      <c r="B20" s="39" t="s">
        <v>147</v>
      </c>
      <c r="C20" s="26">
        <v>24</v>
      </c>
      <c r="D20" s="24">
        <v>148.606</v>
      </c>
      <c r="E20" s="25">
        <v>75.3</v>
      </c>
      <c r="F20" s="25">
        <v>6</v>
      </c>
      <c r="G20" s="24">
        <v>129.8</v>
      </c>
      <c r="H20" s="25">
        <v>43</v>
      </c>
      <c r="I20" s="25">
        <v>4.8</v>
      </c>
      <c r="J20" s="28">
        <f t="shared" si="0"/>
        <v>32.3</v>
      </c>
      <c r="K20" s="38">
        <f t="shared" si="1"/>
        <v>18.806</v>
      </c>
      <c r="L20" s="24">
        <v>43.164</v>
      </c>
      <c r="M20" s="25">
        <v>69.9</v>
      </c>
      <c r="N20" s="25" t="s">
        <v>91</v>
      </c>
      <c r="O20" s="24">
        <v>23.672</v>
      </c>
      <c r="P20" s="25">
        <v>47.4</v>
      </c>
      <c r="Q20" s="25" t="s">
        <v>91</v>
      </c>
      <c r="R20" s="28">
        <f t="shared" si="2"/>
        <v>22.500000000000007</v>
      </c>
      <c r="S20" s="38">
        <f t="shared" si="3"/>
        <v>19.492</v>
      </c>
      <c r="T20" s="24">
        <v>1.842</v>
      </c>
      <c r="U20" s="24">
        <v>5.61</v>
      </c>
      <c r="V20" s="1" t="s">
        <v>26</v>
      </c>
      <c r="X20" s="37">
        <v>42.218</v>
      </c>
      <c r="Y20" s="37">
        <v>23.421</v>
      </c>
      <c r="Z20" s="13">
        <f t="shared" si="4"/>
        <v>18.797</v>
      </c>
      <c r="AA20" s="13"/>
      <c r="AB20" s="36">
        <f t="shared" si="5"/>
        <v>4.432458333333334</v>
      </c>
      <c r="AC20" s="12"/>
      <c r="AD20" s="35">
        <f t="shared" si="6"/>
        <v>5.609</v>
      </c>
      <c r="AE20" s="34">
        <f t="shared" si="7"/>
        <v>0.001000000000000334</v>
      </c>
      <c r="AF20" s="33">
        <f t="shared" si="8"/>
        <v>1.841</v>
      </c>
      <c r="AG20" s="32">
        <f t="shared" si="9"/>
        <v>0.001000000000000112</v>
      </c>
      <c r="AH20" s="31">
        <f t="shared" si="10"/>
        <v>0.006933744221880076</v>
      </c>
    </row>
    <row r="21" spans="1:34" ht="12.75">
      <c r="A21" s="40" t="s">
        <v>162</v>
      </c>
      <c r="B21" s="39" t="s">
        <v>57</v>
      </c>
      <c r="C21" s="26">
        <v>24</v>
      </c>
      <c r="D21" s="24">
        <v>145.869</v>
      </c>
      <c r="E21" s="25">
        <v>73.9</v>
      </c>
      <c r="F21" s="25">
        <v>6</v>
      </c>
      <c r="G21" s="24">
        <v>130.001</v>
      </c>
      <c r="H21" s="25">
        <v>42.7</v>
      </c>
      <c r="I21" s="25">
        <v>4.9</v>
      </c>
      <c r="J21" s="28">
        <f t="shared" si="0"/>
        <v>31.200000000000003</v>
      </c>
      <c r="K21" s="38">
        <f t="shared" si="1"/>
        <v>15.868</v>
      </c>
      <c r="L21" s="24">
        <v>41.529</v>
      </c>
      <c r="M21" s="25">
        <v>69.6</v>
      </c>
      <c r="N21" s="25" t="s">
        <v>91</v>
      </c>
      <c r="O21" s="24">
        <v>23.96</v>
      </c>
      <c r="P21" s="25">
        <v>47.8</v>
      </c>
      <c r="Q21" s="25" t="s">
        <v>91</v>
      </c>
      <c r="R21" s="28">
        <f t="shared" si="2"/>
        <v>21.799999999999997</v>
      </c>
      <c r="S21" s="38">
        <f t="shared" si="3"/>
        <v>17.569</v>
      </c>
      <c r="T21" s="24">
        <v>1.696</v>
      </c>
      <c r="U21" s="24">
        <v>5.229</v>
      </c>
      <c r="V21" s="1" t="s">
        <v>26</v>
      </c>
      <c r="X21" s="37">
        <v>40.627</v>
      </c>
      <c r="Y21" s="37">
        <v>23.702</v>
      </c>
      <c r="Z21" s="13">
        <f t="shared" si="4"/>
        <v>16.925</v>
      </c>
      <c r="AA21" s="13"/>
      <c r="AB21" s="36">
        <f t="shared" si="5"/>
        <v>4.429125</v>
      </c>
      <c r="AC21" s="12"/>
      <c r="AD21" s="35">
        <f t="shared" si="6"/>
        <v>5.229</v>
      </c>
      <c r="AE21" s="34">
        <f t="shared" si="7"/>
        <v>0</v>
      </c>
      <c r="AF21" s="33">
        <f t="shared" si="8"/>
        <v>1.695</v>
      </c>
      <c r="AG21" s="32">
        <f t="shared" si="9"/>
        <v>0.0009999999999998899</v>
      </c>
      <c r="AH21" s="31">
        <f t="shared" si="10"/>
        <v>-0.8130706686871643</v>
      </c>
    </row>
    <row r="22" spans="1:34" ht="12.75">
      <c r="A22" s="40" t="s">
        <v>163</v>
      </c>
      <c r="B22" s="39" t="s">
        <v>90</v>
      </c>
      <c r="C22" s="26">
        <v>24</v>
      </c>
      <c r="D22" s="24">
        <v>143.043</v>
      </c>
      <c r="E22" s="25">
        <v>73.6</v>
      </c>
      <c r="F22" s="25">
        <v>6</v>
      </c>
      <c r="G22" s="24">
        <v>127.76</v>
      </c>
      <c r="H22" s="25">
        <v>42.3</v>
      </c>
      <c r="I22" s="25">
        <v>4.9</v>
      </c>
      <c r="J22" s="28">
        <f t="shared" si="0"/>
        <v>31.299999999999997</v>
      </c>
      <c r="K22" s="38">
        <f t="shared" si="1"/>
        <v>15.283</v>
      </c>
      <c r="L22" s="24">
        <v>40.63</v>
      </c>
      <c r="M22" s="25">
        <v>69.4</v>
      </c>
      <c r="N22" s="25" t="s">
        <v>91</v>
      </c>
      <c r="O22" s="24">
        <v>23.945</v>
      </c>
      <c r="P22" s="25">
        <v>47.5</v>
      </c>
      <c r="Q22" s="25" t="s">
        <v>91</v>
      </c>
      <c r="R22" s="28">
        <f t="shared" si="2"/>
        <v>21.900000000000006</v>
      </c>
      <c r="S22" s="38">
        <f t="shared" si="3"/>
        <v>16.685</v>
      </c>
      <c r="T22" s="24">
        <v>1.635</v>
      </c>
      <c r="U22" s="24">
        <v>5.132</v>
      </c>
      <c r="V22" s="1" t="s">
        <v>26</v>
      </c>
      <c r="X22" s="37">
        <v>39.752</v>
      </c>
      <c r="Y22" s="37">
        <v>23.69</v>
      </c>
      <c r="Z22" s="13">
        <f t="shared" si="4"/>
        <v>16.062</v>
      </c>
      <c r="AA22" s="13"/>
      <c r="AB22" s="36">
        <f t="shared" si="5"/>
        <v>4.336250000000001</v>
      </c>
      <c r="AC22" s="12"/>
      <c r="AD22" s="35">
        <f t="shared" si="6"/>
        <v>5.124</v>
      </c>
      <c r="AE22" s="34">
        <f t="shared" si="7"/>
        <v>0.008000000000000007</v>
      </c>
      <c r="AF22" s="33">
        <f t="shared" si="8"/>
        <v>1.634</v>
      </c>
      <c r="AG22" s="32">
        <f t="shared" si="9"/>
        <v>0.001000000000000112</v>
      </c>
      <c r="AH22" s="31">
        <f t="shared" si="10"/>
        <v>-0.6097370068879161</v>
      </c>
    </row>
    <row r="23" spans="1:34" ht="12.75">
      <c r="A23" s="40" t="s">
        <v>164</v>
      </c>
      <c r="B23" s="39" t="s">
        <v>147</v>
      </c>
      <c r="C23" s="26">
        <v>24</v>
      </c>
      <c r="D23" s="24">
        <v>140.719</v>
      </c>
      <c r="E23" s="25">
        <v>72.3</v>
      </c>
      <c r="F23" s="25">
        <v>6</v>
      </c>
      <c r="G23" s="24">
        <v>125.093</v>
      </c>
      <c r="H23" s="25">
        <v>41.6</v>
      </c>
      <c r="I23" s="25">
        <v>5</v>
      </c>
      <c r="J23" s="28">
        <f t="shared" si="0"/>
        <v>30.699999999999996</v>
      </c>
      <c r="K23" s="38">
        <f t="shared" si="1"/>
        <v>15.626</v>
      </c>
      <c r="L23" s="24">
        <v>41.139</v>
      </c>
      <c r="M23" s="25">
        <v>68.9</v>
      </c>
      <c r="N23" s="25" t="s">
        <v>91</v>
      </c>
      <c r="O23" s="24">
        <v>24.043</v>
      </c>
      <c r="P23" s="25">
        <v>47.3</v>
      </c>
      <c r="Q23" s="25" t="s">
        <v>91</v>
      </c>
      <c r="R23" s="28">
        <f t="shared" si="2"/>
        <v>21.60000000000001</v>
      </c>
      <c r="S23" s="38">
        <f t="shared" si="3"/>
        <v>17.096</v>
      </c>
      <c r="T23" s="24">
        <v>1.65</v>
      </c>
      <c r="U23" s="24">
        <v>4.971</v>
      </c>
      <c r="V23" s="1" t="s">
        <v>26</v>
      </c>
      <c r="X23" s="37">
        <v>40.26</v>
      </c>
      <c r="Y23" s="37">
        <v>23.789</v>
      </c>
      <c r="Z23" s="13">
        <f t="shared" si="4"/>
        <v>16.471</v>
      </c>
      <c r="AA23" s="13"/>
      <c r="AB23" s="36">
        <f t="shared" si="5"/>
        <v>4.221</v>
      </c>
      <c r="AC23" s="12"/>
      <c r="AD23" s="35">
        <f t="shared" si="6"/>
        <v>4.97</v>
      </c>
      <c r="AE23" s="34">
        <f t="shared" si="7"/>
        <v>0.001000000000000334</v>
      </c>
      <c r="AF23" s="33">
        <f t="shared" si="8"/>
        <v>1.649</v>
      </c>
      <c r="AG23" s="32">
        <f t="shared" si="9"/>
        <v>0.0009999999999998899</v>
      </c>
      <c r="AH23" s="31">
        <f t="shared" si="10"/>
        <v>-0.6754974299121459</v>
      </c>
    </row>
    <row r="24" spans="1:34" ht="12.75">
      <c r="A24" s="40" t="s">
        <v>165</v>
      </c>
      <c r="B24" s="39" t="s">
        <v>90</v>
      </c>
      <c r="C24" s="26">
        <v>24</v>
      </c>
      <c r="D24" s="24">
        <v>134.231</v>
      </c>
      <c r="E24" s="25">
        <v>73.6</v>
      </c>
      <c r="F24" s="25">
        <v>5.8</v>
      </c>
      <c r="G24" s="24">
        <v>118.749</v>
      </c>
      <c r="H24" s="25">
        <v>41.6</v>
      </c>
      <c r="I24" s="25">
        <v>4.9</v>
      </c>
      <c r="J24" s="28">
        <f t="shared" si="0"/>
        <v>31.999999999999993</v>
      </c>
      <c r="K24" s="38">
        <f t="shared" si="1"/>
        <v>15.482</v>
      </c>
      <c r="L24" s="24">
        <v>40.207</v>
      </c>
      <c r="M24" s="25">
        <v>69.4</v>
      </c>
      <c r="N24" s="25" t="s">
        <v>91</v>
      </c>
      <c r="O24" s="24">
        <v>23.299</v>
      </c>
      <c r="P24" s="25">
        <v>47.6</v>
      </c>
      <c r="Q24" s="25" t="s">
        <v>91</v>
      </c>
      <c r="R24" s="28">
        <f t="shared" si="2"/>
        <v>21.800000000000004</v>
      </c>
      <c r="S24" s="38">
        <f t="shared" si="3"/>
        <v>16.908</v>
      </c>
      <c r="T24" s="24">
        <v>1.634</v>
      </c>
      <c r="U24" s="24">
        <v>4.952</v>
      </c>
      <c r="V24" s="1" t="s">
        <v>26</v>
      </c>
      <c r="X24" s="37">
        <v>39.339</v>
      </c>
      <c r="Y24" s="37">
        <v>23.051</v>
      </c>
      <c r="Z24" s="13">
        <f t="shared" si="4"/>
        <v>16.288</v>
      </c>
      <c r="AA24" s="13"/>
      <c r="AB24" s="36">
        <f t="shared" si="5"/>
        <v>3.9874166666666664</v>
      </c>
      <c r="AC24" s="12"/>
      <c r="AD24" s="35">
        <f t="shared" si="6"/>
        <v>4.939</v>
      </c>
      <c r="AE24" s="34">
        <f t="shared" si="7"/>
        <v>0.0129999999999999</v>
      </c>
      <c r="AF24" s="33">
        <f t="shared" si="8"/>
        <v>1.633</v>
      </c>
      <c r="AG24" s="32">
        <f t="shared" si="9"/>
        <v>0.0009999999999998899</v>
      </c>
      <c r="AH24" s="31">
        <f t="shared" si="10"/>
        <v>-0.6787425578320668</v>
      </c>
    </row>
    <row r="25" spans="1:34" ht="12.75">
      <c r="A25" s="40" t="s">
        <v>166</v>
      </c>
      <c r="B25" s="39" t="s">
        <v>167</v>
      </c>
      <c r="C25" s="26">
        <v>24</v>
      </c>
      <c r="D25" s="24">
        <v>125.327</v>
      </c>
      <c r="E25" s="25">
        <v>72</v>
      </c>
      <c r="F25" s="25">
        <v>6.3</v>
      </c>
      <c r="G25" s="24">
        <v>109.106</v>
      </c>
      <c r="H25" s="25">
        <v>40.4</v>
      </c>
      <c r="I25" s="25">
        <v>4.9</v>
      </c>
      <c r="J25" s="28">
        <f t="shared" si="0"/>
        <v>31.6</v>
      </c>
      <c r="K25" s="38">
        <f t="shared" si="1"/>
        <v>16.221</v>
      </c>
      <c r="L25" s="24">
        <v>39.718</v>
      </c>
      <c r="M25" s="25">
        <v>68.9</v>
      </c>
      <c r="N25" s="25" t="s">
        <v>91</v>
      </c>
      <c r="O25" s="24">
        <v>23.006</v>
      </c>
      <c r="P25" s="25">
        <v>47.3</v>
      </c>
      <c r="Q25" s="25" t="s">
        <v>91</v>
      </c>
      <c r="R25" s="28">
        <f t="shared" si="2"/>
        <v>21.60000000000001</v>
      </c>
      <c r="S25" s="38">
        <f t="shared" si="3"/>
        <v>16.712</v>
      </c>
      <c r="T25" s="24">
        <v>1.603</v>
      </c>
      <c r="U25" s="24">
        <v>4.619</v>
      </c>
      <c r="V25" s="1" t="s">
        <v>26</v>
      </c>
      <c r="X25" s="37">
        <v>38.87</v>
      </c>
      <c r="Y25" s="37">
        <v>22.764</v>
      </c>
      <c r="Z25" s="13">
        <f t="shared" si="4"/>
        <v>16.106</v>
      </c>
      <c r="AA25" s="13"/>
      <c r="AB25" s="36">
        <f t="shared" si="5"/>
        <v>3.597583333333333</v>
      </c>
      <c r="AC25" s="12"/>
      <c r="AD25" s="35">
        <f t="shared" si="6"/>
        <v>4.616</v>
      </c>
      <c r="AE25" s="34">
        <f t="shared" si="7"/>
        <v>0.0030000000000001137</v>
      </c>
      <c r="AF25" s="33">
        <f t="shared" si="8"/>
        <v>1.601</v>
      </c>
      <c r="AG25" s="32">
        <f t="shared" si="9"/>
        <v>0.0020000000000000018</v>
      </c>
      <c r="AH25" s="31">
        <f t="shared" si="10"/>
        <v>0.1054020860447624</v>
      </c>
    </row>
    <row r="26" spans="1:34" ht="12.75">
      <c r="A26" s="40" t="s">
        <v>168</v>
      </c>
      <c r="B26" s="39" t="s">
        <v>57</v>
      </c>
      <c r="C26" s="26">
        <v>24</v>
      </c>
      <c r="D26" s="24">
        <v>123.911</v>
      </c>
      <c r="E26" s="25">
        <v>72.1</v>
      </c>
      <c r="F26" s="25">
        <v>6.8</v>
      </c>
      <c r="G26" s="24">
        <v>102.871</v>
      </c>
      <c r="H26" s="25">
        <v>39.8</v>
      </c>
      <c r="I26" s="25">
        <v>4.9</v>
      </c>
      <c r="J26" s="28">
        <f t="shared" si="0"/>
        <v>32.3</v>
      </c>
      <c r="K26" s="38">
        <f t="shared" si="1"/>
        <v>21.04</v>
      </c>
      <c r="L26" s="24">
        <v>42.163</v>
      </c>
      <c r="M26" s="25">
        <v>69</v>
      </c>
      <c r="N26" s="25" t="s">
        <v>91</v>
      </c>
      <c r="O26" s="24">
        <v>21.793</v>
      </c>
      <c r="P26" s="25">
        <v>47.1</v>
      </c>
      <c r="Q26" s="25" t="s">
        <v>91</v>
      </c>
      <c r="R26" s="28">
        <f t="shared" si="2"/>
        <v>21.9</v>
      </c>
      <c r="S26" s="38">
        <f t="shared" si="3"/>
        <v>20.37</v>
      </c>
      <c r="T26" s="24">
        <v>1.831</v>
      </c>
      <c r="U26" s="24">
        <v>4.852</v>
      </c>
      <c r="V26" s="1" t="s">
        <v>26</v>
      </c>
      <c r="X26" s="37">
        <v>41.261</v>
      </c>
      <c r="Y26" s="37">
        <v>21.565</v>
      </c>
      <c r="Z26" s="13">
        <f t="shared" si="4"/>
        <v>19.696</v>
      </c>
      <c r="AA26" s="13"/>
      <c r="AB26" s="36">
        <f t="shared" si="5"/>
        <v>3.38775</v>
      </c>
      <c r="AC26" s="12"/>
      <c r="AD26" s="35">
        <f t="shared" si="6"/>
        <v>4.84</v>
      </c>
      <c r="AE26" s="34">
        <f t="shared" si="7"/>
        <v>0.012000000000000455</v>
      </c>
      <c r="AF26" s="33">
        <f t="shared" si="8"/>
        <v>1.831</v>
      </c>
      <c r="AG26" s="32">
        <f t="shared" si="9"/>
        <v>0</v>
      </c>
      <c r="AH26" s="31">
        <f t="shared" si="10"/>
        <v>1.3064906533425336</v>
      </c>
    </row>
    <row r="27" spans="1:34" ht="12.75">
      <c r="A27" s="40" t="s">
        <v>169</v>
      </c>
      <c r="B27" s="39" t="s">
        <v>57</v>
      </c>
      <c r="C27" s="26">
        <v>24</v>
      </c>
      <c r="D27" s="24">
        <v>123.449</v>
      </c>
      <c r="E27" s="25">
        <v>72</v>
      </c>
      <c r="F27" s="25">
        <v>6.8</v>
      </c>
      <c r="G27" s="24">
        <v>99.995</v>
      </c>
      <c r="H27" s="25">
        <v>39.4</v>
      </c>
      <c r="I27" s="25">
        <v>4.8</v>
      </c>
      <c r="J27" s="28">
        <f t="shared" si="0"/>
        <v>32.6</v>
      </c>
      <c r="K27" s="38">
        <f t="shared" si="1"/>
        <v>23.454</v>
      </c>
      <c r="L27" s="24">
        <v>43.759</v>
      </c>
      <c r="M27" s="25">
        <v>68.8</v>
      </c>
      <c r="N27" s="25" t="s">
        <v>91</v>
      </c>
      <c r="O27" s="24">
        <v>20.968</v>
      </c>
      <c r="P27" s="25">
        <v>46.8</v>
      </c>
      <c r="Q27" s="25" t="s">
        <v>91</v>
      </c>
      <c r="R27" s="28">
        <f t="shared" si="2"/>
        <v>22</v>
      </c>
      <c r="S27" s="38">
        <f t="shared" si="3"/>
        <v>22.791</v>
      </c>
      <c r="T27" s="24">
        <v>1.976</v>
      </c>
      <c r="U27" s="24">
        <v>4.95</v>
      </c>
      <c r="V27" s="1" t="s">
        <v>26</v>
      </c>
      <c r="X27" s="37">
        <v>42.828</v>
      </c>
      <c r="Y27" s="37">
        <v>20.751</v>
      </c>
      <c r="Z27" s="13">
        <f t="shared" si="4"/>
        <v>22.077</v>
      </c>
      <c r="AA27" s="13"/>
      <c r="AB27" s="36">
        <f t="shared" si="5"/>
        <v>3.301833333333333</v>
      </c>
      <c r="AC27" s="12"/>
      <c r="AD27" s="35">
        <f t="shared" si="6"/>
        <v>4.949</v>
      </c>
      <c r="AE27" s="34">
        <f t="shared" si="7"/>
        <v>0.001000000000000334</v>
      </c>
      <c r="AF27" s="33">
        <f t="shared" si="8"/>
        <v>1.975</v>
      </c>
      <c r="AG27" s="32">
        <f t="shared" si="9"/>
        <v>0.0009999999999998899</v>
      </c>
      <c r="AH27" s="31">
        <f t="shared" si="10"/>
        <v>1.377068853442671</v>
      </c>
    </row>
    <row r="28" spans="1:34" ht="12.75">
      <c r="A28" s="40" t="s">
        <v>170</v>
      </c>
      <c r="B28" s="39" t="s">
        <v>57</v>
      </c>
      <c r="C28" s="26">
        <v>24</v>
      </c>
      <c r="D28" s="24">
        <v>121.195</v>
      </c>
      <c r="E28" s="25">
        <v>73.8</v>
      </c>
      <c r="F28" s="25">
        <v>6.8</v>
      </c>
      <c r="G28" s="24">
        <v>103.542</v>
      </c>
      <c r="H28" s="25">
        <v>40.1</v>
      </c>
      <c r="I28" s="25">
        <v>4.8</v>
      </c>
      <c r="J28" s="28">
        <f t="shared" si="0"/>
        <v>33.699999999999996</v>
      </c>
      <c r="K28" s="38">
        <f t="shared" si="1"/>
        <v>17.653</v>
      </c>
      <c r="L28" s="24">
        <v>39.312</v>
      </c>
      <c r="M28" s="25">
        <v>69.3</v>
      </c>
      <c r="N28" s="25" t="s">
        <v>91</v>
      </c>
      <c r="O28" s="24">
        <v>22.285</v>
      </c>
      <c r="P28" s="25">
        <v>47.3</v>
      </c>
      <c r="Q28" s="25" t="s">
        <v>91</v>
      </c>
      <c r="R28" s="28">
        <f t="shared" si="2"/>
        <v>22</v>
      </c>
      <c r="S28" s="38">
        <f t="shared" si="3"/>
        <v>17.027</v>
      </c>
      <c r="T28" s="24">
        <v>1.626</v>
      </c>
      <c r="U28" s="24">
        <v>4.798</v>
      </c>
      <c r="V28" s="1" t="s">
        <v>26</v>
      </c>
      <c r="X28" s="37">
        <v>38.463</v>
      </c>
      <c r="Y28" s="37">
        <v>22.05</v>
      </c>
      <c r="Z28" s="13">
        <f t="shared" si="4"/>
        <v>16.413</v>
      </c>
      <c r="AA28" s="13"/>
      <c r="AB28" s="36">
        <f t="shared" si="5"/>
        <v>3.3955</v>
      </c>
      <c r="AC28" s="12"/>
      <c r="AD28" s="35">
        <f t="shared" si="6"/>
        <v>4.792</v>
      </c>
      <c r="AE28" s="34">
        <f t="shared" si="7"/>
        <v>0.006000000000000227</v>
      </c>
      <c r="AF28" s="33">
        <f t="shared" si="8"/>
        <v>1.623</v>
      </c>
      <c r="AG28" s="32">
        <f t="shared" si="9"/>
        <v>0.0029999999999998916</v>
      </c>
      <c r="AH28" s="31">
        <f t="shared" si="10"/>
        <v>1.1975816576848028</v>
      </c>
    </row>
    <row r="29" spans="1:34" ht="12.75">
      <c r="A29" s="40" t="s">
        <v>171</v>
      </c>
      <c r="B29" s="39" t="s">
        <v>57</v>
      </c>
      <c r="C29" s="26">
        <v>24</v>
      </c>
      <c r="D29" s="24">
        <v>123.268</v>
      </c>
      <c r="E29" s="25">
        <v>76.1</v>
      </c>
      <c r="F29" s="25">
        <v>6.8</v>
      </c>
      <c r="G29" s="24">
        <v>104.91</v>
      </c>
      <c r="H29" s="25">
        <v>41</v>
      </c>
      <c r="I29" s="25">
        <v>4.8</v>
      </c>
      <c r="J29" s="28">
        <f t="shared" si="0"/>
        <v>35.099999999999994</v>
      </c>
      <c r="K29" s="38">
        <f t="shared" si="1"/>
        <v>18.358</v>
      </c>
      <c r="L29" s="24">
        <v>39.638</v>
      </c>
      <c r="M29" s="25">
        <v>70</v>
      </c>
      <c r="N29" s="25" t="s">
        <v>91</v>
      </c>
      <c r="O29" s="24">
        <v>21.959</v>
      </c>
      <c r="P29" s="25">
        <v>47.3</v>
      </c>
      <c r="Q29" s="25" t="s">
        <v>91</v>
      </c>
      <c r="R29" s="28">
        <f t="shared" si="2"/>
        <v>22.700000000000003</v>
      </c>
      <c r="S29" s="38">
        <f t="shared" si="3"/>
        <v>17.679</v>
      </c>
      <c r="T29" s="24">
        <v>1.688</v>
      </c>
      <c r="U29" s="24">
        <v>5.083</v>
      </c>
      <c r="V29" s="1" t="s">
        <v>26</v>
      </c>
      <c r="X29" s="37">
        <v>38.766</v>
      </c>
      <c r="Y29" s="37">
        <v>21.728</v>
      </c>
      <c r="Z29" s="13">
        <f t="shared" si="4"/>
        <v>17.038</v>
      </c>
      <c r="AA29" s="13"/>
      <c r="AB29" s="36">
        <f t="shared" si="5"/>
        <v>3.4659166666666663</v>
      </c>
      <c r="AC29" s="12"/>
      <c r="AD29" s="35">
        <f t="shared" si="6"/>
        <v>5.079</v>
      </c>
      <c r="AE29" s="34">
        <f t="shared" si="7"/>
        <v>0.004000000000000448</v>
      </c>
      <c r="AF29" s="33">
        <f t="shared" si="8"/>
        <v>1.686</v>
      </c>
      <c r="AG29" s="32">
        <f t="shared" si="9"/>
        <v>0.0020000000000000018</v>
      </c>
      <c r="AH29" s="31">
        <f t="shared" si="10"/>
        <v>1.2582213325707752</v>
      </c>
    </row>
    <row r="30" spans="1:34" ht="12.75">
      <c r="A30" s="40" t="s">
        <v>172</v>
      </c>
      <c r="B30" s="39" t="s">
        <v>57</v>
      </c>
      <c r="C30" s="26">
        <v>24</v>
      </c>
      <c r="D30" s="24">
        <v>143.796</v>
      </c>
      <c r="E30" s="25">
        <v>78.9</v>
      </c>
      <c r="F30" s="25">
        <v>6.8</v>
      </c>
      <c r="G30" s="24">
        <v>127.927</v>
      </c>
      <c r="H30" s="25">
        <v>44.2</v>
      </c>
      <c r="I30" s="25">
        <v>4.8</v>
      </c>
      <c r="J30" s="28">
        <f t="shared" si="0"/>
        <v>34.7</v>
      </c>
      <c r="K30" s="38">
        <f t="shared" si="1"/>
        <v>15.869</v>
      </c>
      <c r="L30" s="24">
        <v>40.782</v>
      </c>
      <c r="M30" s="25">
        <v>70.1</v>
      </c>
      <c r="N30" s="25" t="s">
        <v>91</v>
      </c>
      <c r="O30" s="24">
        <v>25.513</v>
      </c>
      <c r="P30" s="25">
        <v>48.2</v>
      </c>
      <c r="Q30" s="25" t="s">
        <v>91</v>
      </c>
      <c r="R30" s="28">
        <f t="shared" si="2"/>
        <v>21.89999999999999</v>
      </c>
      <c r="S30" s="38">
        <f t="shared" si="3"/>
        <v>15.269</v>
      </c>
      <c r="T30" s="24">
        <v>1.58</v>
      </c>
      <c r="U30" s="24">
        <v>5.694</v>
      </c>
      <c r="V30" s="1" t="s">
        <v>26</v>
      </c>
      <c r="X30" s="37">
        <v>39.884</v>
      </c>
      <c r="Y30" s="37">
        <v>25.234</v>
      </c>
      <c r="Z30" s="13">
        <f t="shared" si="4"/>
        <v>14.65</v>
      </c>
      <c r="AA30" s="13"/>
      <c r="AB30" s="36">
        <f t="shared" si="5"/>
        <v>4.278875</v>
      </c>
      <c r="AC30" s="12"/>
      <c r="AD30" s="35">
        <f t="shared" si="6"/>
        <v>5.691</v>
      </c>
      <c r="AE30" s="34">
        <f t="shared" si="7"/>
        <v>0.0030000000000001137</v>
      </c>
      <c r="AF30" s="33">
        <f t="shared" si="8"/>
        <v>1.58</v>
      </c>
      <c r="AG30" s="32">
        <f t="shared" si="9"/>
        <v>0</v>
      </c>
      <c r="AH30" s="31">
        <f t="shared" si="10"/>
        <v>0.9528871934775297</v>
      </c>
    </row>
    <row r="31" spans="1:34" ht="12.75">
      <c r="A31" s="40" t="s">
        <v>173</v>
      </c>
      <c r="B31" s="39" t="s">
        <v>90</v>
      </c>
      <c r="C31" s="26">
        <v>24</v>
      </c>
      <c r="D31" s="24">
        <v>165.682</v>
      </c>
      <c r="E31" s="25">
        <v>80.5</v>
      </c>
      <c r="F31" s="25">
        <v>6.8</v>
      </c>
      <c r="G31" s="24">
        <v>148.371</v>
      </c>
      <c r="H31" s="25">
        <v>46.7</v>
      </c>
      <c r="I31" s="25">
        <v>4.9</v>
      </c>
      <c r="J31" s="28">
        <f t="shared" si="0"/>
        <v>33.8</v>
      </c>
      <c r="K31" s="38">
        <f t="shared" si="1"/>
        <v>17.311</v>
      </c>
      <c r="L31" s="24">
        <v>45.212</v>
      </c>
      <c r="M31" s="25">
        <v>69.8</v>
      </c>
      <c r="N31" s="25" t="s">
        <v>91</v>
      </c>
      <c r="O31" s="24">
        <v>28.137</v>
      </c>
      <c r="P31" s="25">
        <v>48.1</v>
      </c>
      <c r="Q31" s="25" t="s">
        <v>91</v>
      </c>
      <c r="R31" s="28">
        <f aca="true" t="shared" si="11" ref="R31:R39">M31-P31</f>
        <v>21.699999999999996</v>
      </c>
      <c r="S31" s="38">
        <f aca="true" t="shared" si="12" ref="S31:S39">ROUND(L31-O31,3)</f>
        <v>17.075</v>
      </c>
      <c r="T31" s="24">
        <v>1.748</v>
      </c>
      <c r="U31" s="24">
        <v>6.428</v>
      </c>
      <c r="V31" s="1" t="s">
        <v>26</v>
      </c>
      <c r="X31" s="37">
        <v>44.225</v>
      </c>
      <c r="Y31" s="37">
        <v>27.83</v>
      </c>
      <c r="Z31" s="13">
        <f t="shared" si="4"/>
        <v>16.395</v>
      </c>
      <c r="AA31" s="13"/>
      <c r="AB31" s="36">
        <f t="shared" si="5"/>
        <v>5.022541666666667</v>
      </c>
      <c r="AC31" s="12"/>
      <c r="AD31" s="35">
        <f t="shared" si="6"/>
        <v>6.408</v>
      </c>
      <c r="AE31" s="34">
        <f t="shared" si="7"/>
        <v>0.019999999999999574</v>
      </c>
      <c r="AF31" s="33">
        <f t="shared" si="8"/>
        <v>1.748</v>
      </c>
      <c r="AG31" s="32">
        <f t="shared" si="9"/>
        <v>0</v>
      </c>
      <c r="AH31" s="31">
        <f t="shared" si="10"/>
        <v>0.617371319193104</v>
      </c>
    </row>
    <row r="32" spans="1:34" ht="12.75">
      <c r="A32" s="40" t="s">
        <v>174</v>
      </c>
      <c r="B32" s="39" t="s">
        <v>57</v>
      </c>
      <c r="C32" s="26">
        <v>24</v>
      </c>
      <c r="D32" s="24">
        <v>159.565</v>
      </c>
      <c r="E32" s="25">
        <v>80.2</v>
      </c>
      <c r="F32" s="25">
        <v>6.9</v>
      </c>
      <c r="G32" s="24">
        <v>142.985</v>
      </c>
      <c r="H32" s="25">
        <v>46.3</v>
      </c>
      <c r="I32" s="25">
        <v>4.9</v>
      </c>
      <c r="J32" s="28">
        <f aca="true" t="shared" si="13" ref="J32:J41">E32-H32</f>
        <v>33.900000000000006</v>
      </c>
      <c r="K32" s="38">
        <f aca="true" t="shared" si="14" ref="K32:K41">ROUND(D32-G32,3)</f>
        <v>16.58</v>
      </c>
      <c r="L32" s="24">
        <v>44.144</v>
      </c>
      <c r="M32" s="25">
        <v>69.8</v>
      </c>
      <c r="N32" s="25">
        <v>0</v>
      </c>
      <c r="O32" s="24">
        <v>27.865</v>
      </c>
      <c r="P32" s="25">
        <v>48.3</v>
      </c>
      <c r="Q32" s="25">
        <v>0</v>
      </c>
      <c r="R32" s="28">
        <f t="shared" si="11"/>
        <v>21.5</v>
      </c>
      <c r="S32" s="38">
        <f t="shared" si="12"/>
        <v>16.279</v>
      </c>
      <c r="T32" s="24">
        <v>1.684</v>
      </c>
      <c r="U32" s="24">
        <v>6.187</v>
      </c>
      <c r="V32" s="1" t="s">
        <v>26</v>
      </c>
      <c r="X32" s="37">
        <v>43.178</v>
      </c>
      <c r="Y32" s="37">
        <v>27.558</v>
      </c>
      <c r="Z32" s="13">
        <f t="shared" si="4"/>
        <v>15.62</v>
      </c>
      <c r="AA32" s="13"/>
      <c r="AB32" s="36">
        <f t="shared" si="5"/>
        <v>4.8094583333333345</v>
      </c>
      <c r="AC32" s="12"/>
      <c r="AD32" s="35">
        <f t="shared" si="6"/>
        <v>6.177</v>
      </c>
      <c r="AE32" s="34">
        <f t="shared" si="7"/>
        <v>0.010000000000000675</v>
      </c>
      <c r="AF32" s="33">
        <f t="shared" si="8"/>
        <v>1.683</v>
      </c>
      <c r="AG32" s="32">
        <f t="shared" si="9"/>
        <v>0.0009999999999998899</v>
      </c>
      <c r="AH32" s="31">
        <f t="shared" si="10"/>
        <v>0.6713990978074617</v>
      </c>
    </row>
    <row r="33" spans="1:34" ht="12.75">
      <c r="A33" s="40" t="s">
        <v>175</v>
      </c>
      <c r="B33" s="39" t="s">
        <v>57</v>
      </c>
      <c r="C33" s="26">
        <v>24</v>
      </c>
      <c r="D33" s="24">
        <v>143.296</v>
      </c>
      <c r="E33" s="25">
        <v>79.7</v>
      </c>
      <c r="F33" s="25">
        <v>7</v>
      </c>
      <c r="G33" s="24">
        <v>123.361</v>
      </c>
      <c r="H33" s="25">
        <v>44.8</v>
      </c>
      <c r="I33" s="25">
        <v>4.9</v>
      </c>
      <c r="J33" s="28">
        <f t="shared" si="13"/>
        <v>34.900000000000006</v>
      </c>
      <c r="K33" s="38">
        <f t="shared" si="14"/>
        <v>19.935</v>
      </c>
      <c r="L33" s="24">
        <v>46.141</v>
      </c>
      <c r="M33" s="25">
        <v>70.1</v>
      </c>
      <c r="N33" s="25">
        <v>0</v>
      </c>
      <c r="O33" s="24">
        <v>26.688</v>
      </c>
      <c r="P33" s="25">
        <v>48.3</v>
      </c>
      <c r="Q33" s="25">
        <v>0</v>
      </c>
      <c r="R33" s="28">
        <f t="shared" si="11"/>
        <v>21.799999999999997</v>
      </c>
      <c r="S33" s="38">
        <f t="shared" si="12"/>
        <v>19.453</v>
      </c>
      <c r="T33" s="24">
        <v>1.89</v>
      </c>
      <c r="U33" s="24">
        <v>5.9</v>
      </c>
      <c r="V33" s="1" t="s">
        <v>26</v>
      </c>
      <c r="X33" s="37">
        <v>45.124</v>
      </c>
      <c r="Y33" s="37">
        <v>26.396</v>
      </c>
      <c r="Z33" s="13">
        <f t="shared" si="4"/>
        <v>18.728</v>
      </c>
      <c r="AA33" s="13"/>
      <c r="AB33" s="36">
        <f t="shared" si="5"/>
        <v>4.040208333333333</v>
      </c>
      <c r="AC33" s="12"/>
      <c r="AD33" s="35">
        <f t="shared" si="6"/>
        <v>5.894</v>
      </c>
      <c r="AE33" s="34">
        <f t="shared" si="7"/>
        <v>0.006000000000000227</v>
      </c>
      <c r="AF33" s="33">
        <f t="shared" si="8"/>
        <v>1.888</v>
      </c>
      <c r="AG33" s="32">
        <f t="shared" si="9"/>
        <v>0.0020000000000000018</v>
      </c>
      <c r="AH33" s="31">
        <f t="shared" si="10"/>
        <v>0.978429163187715</v>
      </c>
    </row>
    <row r="34" spans="1:34" ht="12.75">
      <c r="A34" s="40" t="s">
        <v>176</v>
      </c>
      <c r="B34" s="39" t="s">
        <v>57</v>
      </c>
      <c r="C34" s="26">
        <v>24</v>
      </c>
      <c r="D34" s="24">
        <v>158.883</v>
      </c>
      <c r="E34" s="25">
        <v>77.9</v>
      </c>
      <c r="F34" s="25">
        <v>6.9</v>
      </c>
      <c r="G34" s="24">
        <v>139.351</v>
      </c>
      <c r="H34" s="25">
        <v>45.5</v>
      </c>
      <c r="I34" s="25">
        <v>4.8</v>
      </c>
      <c r="J34" s="28">
        <f t="shared" si="13"/>
        <v>32.400000000000006</v>
      </c>
      <c r="K34" s="38">
        <f t="shared" si="14"/>
        <v>19.532</v>
      </c>
      <c r="L34" s="24">
        <v>46.571</v>
      </c>
      <c r="M34" s="25">
        <v>69.7</v>
      </c>
      <c r="N34" s="25">
        <v>0</v>
      </c>
      <c r="O34" s="24">
        <v>27.461</v>
      </c>
      <c r="P34" s="25">
        <v>48.4</v>
      </c>
      <c r="Q34" s="25">
        <v>0</v>
      </c>
      <c r="R34" s="28">
        <f t="shared" si="11"/>
        <v>21.300000000000004</v>
      </c>
      <c r="S34" s="38">
        <f t="shared" si="12"/>
        <v>19.11</v>
      </c>
      <c r="T34" s="24">
        <v>1.863</v>
      </c>
      <c r="U34" s="24">
        <v>6.04</v>
      </c>
      <c r="V34" s="1" t="s">
        <v>26</v>
      </c>
      <c r="X34" s="37">
        <v>45.556</v>
      </c>
      <c r="Y34" s="37">
        <v>27.159</v>
      </c>
      <c r="Z34" s="13">
        <f t="shared" si="4"/>
        <v>18.397</v>
      </c>
      <c r="AA34" s="13"/>
      <c r="AB34" s="36">
        <f t="shared" si="5"/>
        <v>4.674666666666667</v>
      </c>
      <c r="AC34" s="12"/>
      <c r="AD34" s="35">
        <f t="shared" si="6"/>
        <v>6.037</v>
      </c>
      <c r="AE34" s="34">
        <f t="shared" si="7"/>
        <v>0.0030000000000001137</v>
      </c>
      <c r="AF34" s="33">
        <f t="shared" si="8"/>
        <v>1.861</v>
      </c>
      <c r="AG34" s="32">
        <f t="shared" si="9"/>
        <v>0.0020000000000000018</v>
      </c>
      <c r="AH34" s="31">
        <f t="shared" si="10"/>
        <v>0.8144900287762568</v>
      </c>
    </row>
    <row r="35" spans="1:34" ht="12.75">
      <c r="A35" s="40" t="s">
        <v>177</v>
      </c>
      <c r="B35" s="39" t="s">
        <v>57</v>
      </c>
      <c r="C35" s="26">
        <v>24</v>
      </c>
      <c r="D35" s="24">
        <v>159.646</v>
      </c>
      <c r="E35" s="25">
        <v>78.2</v>
      </c>
      <c r="F35" s="25">
        <v>6.8</v>
      </c>
      <c r="G35" s="24">
        <v>143.391</v>
      </c>
      <c r="H35" s="25">
        <v>46</v>
      </c>
      <c r="I35" s="25">
        <v>4.7</v>
      </c>
      <c r="J35" s="28">
        <f t="shared" si="13"/>
        <v>32.2</v>
      </c>
      <c r="K35" s="38">
        <f t="shared" si="14"/>
        <v>16.255</v>
      </c>
      <c r="L35" s="24">
        <v>43.853</v>
      </c>
      <c r="M35" s="25">
        <v>69.7</v>
      </c>
      <c r="N35" s="25">
        <v>0</v>
      </c>
      <c r="O35" s="24">
        <v>27.999</v>
      </c>
      <c r="P35" s="25">
        <v>48.3</v>
      </c>
      <c r="Q35" s="25">
        <v>0</v>
      </c>
      <c r="R35" s="28">
        <f t="shared" si="11"/>
        <v>21.400000000000006</v>
      </c>
      <c r="S35" s="38">
        <f t="shared" si="12"/>
        <v>15.854</v>
      </c>
      <c r="T35" s="24">
        <v>1.654</v>
      </c>
      <c r="U35" s="24">
        <v>5.898</v>
      </c>
      <c r="V35" s="1" t="s">
        <v>26</v>
      </c>
      <c r="X35" s="37">
        <v>42.897</v>
      </c>
      <c r="Y35" s="37">
        <v>27.692</v>
      </c>
      <c r="Z35" s="13">
        <f t="shared" si="4"/>
        <v>15.205</v>
      </c>
      <c r="AA35" s="13"/>
      <c r="AB35" s="36">
        <f t="shared" si="5"/>
        <v>4.820791666666666</v>
      </c>
      <c r="AC35" s="12"/>
      <c r="AD35" s="35">
        <f t="shared" si="6"/>
        <v>5.888</v>
      </c>
      <c r="AE35" s="34">
        <f t="shared" si="7"/>
        <v>0.009999999999999787</v>
      </c>
      <c r="AF35" s="33">
        <f t="shared" si="8"/>
        <v>1.652</v>
      </c>
      <c r="AG35" s="32">
        <f t="shared" si="9"/>
        <v>0.0020000000000000018</v>
      </c>
      <c r="AH35" s="31">
        <f t="shared" si="10"/>
        <v>0.7322635311839648</v>
      </c>
    </row>
    <row r="36" spans="1:34" ht="12.75">
      <c r="A36" s="40" t="s">
        <v>178</v>
      </c>
      <c r="B36" s="39" t="s">
        <v>57</v>
      </c>
      <c r="C36" s="26">
        <v>24</v>
      </c>
      <c r="D36" s="24">
        <v>157.176</v>
      </c>
      <c r="E36" s="25">
        <v>78.9</v>
      </c>
      <c r="F36" s="25">
        <v>6.8</v>
      </c>
      <c r="G36" s="24">
        <v>141.163</v>
      </c>
      <c r="H36" s="25">
        <v>45.8</v>
      </c>
      <c r="I36" s="25">
        <v>4.7</v>
      </c>
      <c r="J36" s="28">
        <f t="shared" si="13"/>
        <v>33.10000000000001</v>
      </c>
      <c r="K36" s="38">
        <f t="shared" si="14"/>
        <v>16.013</v>
      </c>
      <c r="L36" s="24">
        <v>45.03</v>
      </c>
      <c r="M36" s="25">
        <v>69.6</v>
      </c>
      <c r="N36" s="25">
        <v>0</v>
      </c>
      <c r="O36" s="24">
        <v>29.475</v>
      </c>
      <c r="P36" s="25">
        <v>48.3</v>
      </c>
      <c r="Q36" s="25">
        <v>0</v>
      </c>
      <c r="R36" s="28">
        <f t="shared" si="11"/>
        <v>21.299999999999997</v>
      </c>
      <c r="S36" s="38">
        <f t="shared" si="12"/>
        <v>15.555</v>
      </c>
      <c r="T36" s="24">
        <v>1.657</v>
      </c>
      <c r="U36" s="24">
        <v>5.946</v>
      </c>
      <c r="V36" s="1" t="s">
        <v>26</v>
      </c>
      <c r="X36" s="37">
        <v>44.052</v>
      </c>
      <c r="Y36" s="37">
        <v>29.151</v>
      </c>
      <c r="Z36" s="13">
        <f t="shared" si="4"/>
        <v>14.901</v>
      </c>
      <c r="AA36" s="13"/>
      <c r="AB36" s="36">
        <f t="shared" si="5"/>
        <v>4.667166666666668</v>
      </c>
      <c r="AC36" s="12"/>
      <c r="AD36" s="35">
        <f t="shared" si="6"/>
        <v>5.936</v>
      </c>
      <c r="AE36" s="34">
        <f t="shared" si="7"/>
        <v>0.009999999999999787</v>
      </c>
      <c r="AF36" s="33">
        <f t="shared" si="8"/>
        <v>1.658</v>
      </c>
      <c r="AG36" s="32">
        <f t="shared" si="9"/>
        <v>-0.0009999999999998899</v>
      </c>
      <c r="AH36" s="31">
        <f t="shared" si="10"/>
        <v>0.7877418303663154</v>
      </c>
    </row>
    <row r="37" spans="1:34" ht="12.75">
      <c r="A37" s="40" t="s">
        <v>179</v>
      </c>
      <c r="B37" s="39" t="s">
        <v>94</v>
      </c>
      <c r="C37" s="26">
        <v>24</v>
      </c>
      <c r="D37" s="24">
        <v>144.968</v>
      </c>
      <c r="E37" s="25">
        <v>78.6</v>
      </c>
      <c r="F37" s="25">
        <v>6.8</v>
      </c>
      <c r="G37" s="24">
        <v>127.68</v>
      </c>
      <c r="H37" s="25">
        <v>44.8</v>
      </c>
      <c r="I37" s="25">
        <v>4.6</v>
      </c>
      <c r="J37" s="28">
        <f t="shared" si="13"/>
        <v>33.8</v>
      </c>
      <c r="K37" s="38">
        <f t="shared" si="14"/>
        <v>17.288</v>
      </c>
      <c r="L37" s="24">
        <v>47.493</v>
      </c>
      <c r="M37" s="25">
        <v>69.1</v>
      </c>
      <c r="N37" s="25">
        <v>0</v>
      </c>
      <c r="O37" s="24">
        <v>30.728</v>
      </c>
      <c r="P37" s="25">
        <v>48.5</v>
      </c>
      <c r="Q37" s="25">
        <v>0</v>
      </c>
      <c r="R37" s="28">
        <f t="shared" si="11"/>
        <v>20.599999999999994</v>
      </c>
      <c r="S37" s="38">
        <f t="shared" si="12"/>
        <v>16.765</v>
      </c>
      <c r="T37" s="24">
        <v>1.738</v>
      </c>
      <c r="U37" s="24">
        <v>5.684</v>
      </c>
      <c r="V37" s="1" t="s">
        <v>26</v>
      </c>
      <c r="X37" s="37">
        <v>46.474</v>
      </c>
      <c r="Y37" s="37">
        <v>30.387</v>
      </c>
      <c r="Z37" s="13">
        <f t="shared" si="4"/>
        <v>16.087</v>
      </c>
      <c r="AA37" s="13"/>
      <c r="AB37" s="36">
        <f t="shared" si="5"/>
        <v>4.053875000000001</v>
      </c>
      <c r="AC37" s="12"/>
      <c r="AD37" s="35">
        <f t="shared" si="6"/>
        <v>5.674</v>
      </c>
      <c r="AE37" s="34">
        <f t="shared" si="7"/>
        <v>0.009999999999999787</v>
      </c>
      <c r="AF37" s="33">
        <f t="shared" si="8"/>
        <v>1.738</v>
      </c>
      <c r="AG37" s="32">
        <f t="shared" si="9"/>
        <v>0</v>
      </c>
      <c r="AH37" s="31">
        <f t="shared" si="10"/>
        <v>0.9406328320802009</v>
      </c>
    </row>
    <row r="38" spans="1:34" ht="12.75">
      <c r="A38" s="40" t="s">
        <v>180</v>
      </c>
      <c r="B38" s="39" t="s">
        <v>94</v>
      </c>
      <c r="C38" s="26">
        <v>24</v>
      </c>
      <c r="D38" s="24">
        <v>146.134</v>
      </c>
      <c r="E38" s="25">
        <v>78.3</v>
      </c>
      <c r="F38" s="25">
        <v>6.7</v>
      </c>
      <c r="G38" s="24">
        <v>131.178</v>
      </c>
      <c r="H38" s="25">
        <v>44.9</v>
      </c>
      <c r="I38" s="25">
        <v>4.7</v>
      </c>
      <c r="J38" s="28">
        <f t="shared" si="13"/>
        <v>33.4</v>
      </c>
      <c r="K38" s="38">
        <f t="shared" si="14"/>
        <v>14.956</v>
      </c>
      <c r="L38" s="24">
        <v>46.171</v>
      </c>
      <c r="M38" s="25">
        <v>68.6</v>
      </c>
      <c r="N38" s="25">
        <v>0</v>
      </c>
      <c r="O38" s="24">
        <v>31.679</v>
      </c>
      <c r="P38" s="25">
        <v>48.1</v>
      </c>
      <c r="Q38" s="25">
        <v>0</v>
      </c>
      <c r="R38" s="28">
        <f t="shared" si="11"/>
        <v>20.499999999999993</v>
      </c>
      <c r="S38" s="38">
        <f t="shared" si="12"/>
        <v>14.492</v>
      </c>
      <c r="T38" s="24">
        <v>1.595</v>
      </c>
      <c r="U38" s="24">
        <v>5.551</v>
      </c>
      <c r="V38" s="1" t="s">
        <v>26</v>
      </c>
      <c r="X38" s="37">
        <v>45.194</v>
      </c>
      <c r="Y38" s="37">
        <v>31.334</v>
      </c>
      <c r="Z38" s="13">
        <f t="shared" si="4"/>
        <v>13.86</v>
      </c>
      <c r="AA38" s="13"/>
      <c r="AB38" s="36">
        <f t="shared" si="5"/>
        <v>4.160166666666666</v>
      </c>
      <c r="AC38" s="12"/>
      <c r="AD38" s="35">
        <f t="shared" si="6"/>
        <v>5.552</v>
      </c>
      <c r="AE38" s="34">
        <f t="shared" si="7"/>
        <v>-0.0009999999999994458</v>
      </c>
      <c r="AF38" s="33">
        <f t="shared" si="8"/>
        <v>1.593</v>
      </c>
      <c r="AG38" s="32">
        <f t="shared" si="9"/>
        <v>0.0020000000000000018</v>
      </c>
      <c r="AH38" s="31">
        <f t="shared" si="10"/>
        <v>0.8355059537422435</v>
      </c>
    </row>
    <row r="39" spans="1:34" ht="12.75">
      <c r="A39" s="40" t="s">
        <v>181</v>
      </c>
      <c r="B39" s="39" t="s">
        <v>57</v>
      </c>
      <c r="C39" s="26">
        <v>24</v>
      </c>
      <c r="D39" s="24">
        <v>147.803</v>
      </c>
      <c r="E39" s="25">
        <v>78.2</v>
      </c>
      <c r="F39" s="25">
        <v>6.7</v>
      </c>
      <c r="G39" s="24">
        <v>131.927</v>
      </c>
      <c r="H39" s="25">
        <v>44.9</v>
      </c>
      <c r="I39" s="25">
        <v>4.7</v>
      </c>
      <c r="J39" s="28">
        <f t="shared" si="13"/>
        <v>33.300000000000004</v>
      </c>
      <c r="K39" s="38">
        <f t="shared" si="14"/>
        <v>15.876</v>
      </c>
      <c r="L39" s="24">
        <v>47.268</v>
      </c>
      <c r="M39" s="25">
        <v>68.8</v>
      </c>
      <c r="N39" s="25">
        <v>0</v>
      </c>
      <c r="O39" s="24">
        <v>31.865</v>
      </c>
      <c r="P39" s="25">
        <v>48.5</v>
      </c>
      <c r="Q39" s="25">
        <v>0</v>
      </c>
      <c r="R39" s="28">
        <f t="shared" si="11"/>
        <v>20.299999999999997</v>
      </c>
      <c r="S39" s="38">
        <f t="shared" si="12"/>
        <v>15.403</v>
      </c>
      <c r="T39" s="24">
        <v>1.659</v>
      </c>
      <c r="U39" s="24">
        <v>5.641</v>
      </c>
      <c r="V39" s="1" t="s">
        <v>26</v>
      </c>
      <c r="X39" s="37">
        <v>46.26</v>
      </c>
      <c r="Y39" s="37">
        <v>31.512</v>
      </c>
      <c r="Z39" s="13">
        <f t="shared" si="4"/>
        <v>14.748</v>
      </c>
      <c r="AA39" s="13"/>
      <c r="AB39" s="36">
        <f t="shared" si="5"/>
        <v>4.183958333333333</v>
      </c>
      <c r="AC39" s="12"/>
      <c r="AD39" s="35">
        <f t="shared" si="6"/>
        <v>5.635</v>
      </c>
      <c r="AE39" s="34">
        <f t="shared" si="7"/>
        <v>0.006000000000000227</v>
      </c>
      <c r="AF39" s="33">
        <f t="shared" si="8"/>
        <v>1.654</v>
      </c>
      <c r="AG39" s="32">
        <f t="shared" si="9"/>
        <v>0.0050000000000001155</v>
      </c>
      <c r="AH39" s="31">
        <f t="shared" si="10"/>
        <v>0.855018305578085</v>
      </c>
    </row>
    <row r="40" spans="1:38" ht="12.75">
      <c r="A40" s="40" t="s">
        <v>182</v>
      </c>
      <c r="B40" s="39" t="s">
        <v>94</v>
      </c>
      <c r="C40" s="26">
        <v>24</v>
      </c>
      <c r="D40" s="24">
        <v>156.267</v>
      </c>
      <c r="E40" s="25">
        <v>78.4</v>
      </c>
      <c r="F40" s="25">
        <v>6.8</v>
      </c>
      <c r="G40" s="24">
        <v>137.629</v>
      </c>
      <c r="H40" s="25">
        <v>45.8</v>
      </c>
      <c r="I40" s="25">
        <v>4.6</v>
      </c>
      <c r="J40" s="28">
        <f t="shared" si="13"/>
        <v>32.60000000000001</v>
      </c>
      <c r="K40" s="38">
        <f t="shared" si="14"/>
        <v>18.638</v>
      </c>
      <c r="L40" s="24">
        <v>50.418</v>
      </c>
      <c r="M40" s="25">
        <v>68.5</v>
      </c>
      <c r="N40" s="25">
        <v>0</v>
      </c>
      <c r="O40" s="24">
        <v>32.273</v>
      </c>
      <c r="P40" s="25">
        <v>48.5</v>
      </c>
      <c r="Q40" s="25">
        <v>0</v>
      </c>
      <c r="R40" s="28">
        <f aca="true" t="shared" si="15" ref="R40:R46">M40-P40</f>
        <v>20</v>
      </c>
      <c r="S40" s="38">
        <f aca="true" t="shared" si="16" ref="S40:S46">ROUND(L40-O40,3)</f>
        <v>18.145</v>
      </c>
      <c r="T40" s="24">
        <v>1.837</v>
      </c>
      <c r="U40" s="24">
        <v>5.96</v>
      </c>
      <c r="V40" s="1" t="s">
        <v>26</v>
      </c>
      <c r="X40" s="37">
        <v>49.353</v>
      </c>
      <c r="Y40" s="37">
        <v>31.916</v>
      </c>
      <c r="Z40" s="13">
        <f t="shared" si="4"/>
        <v>17.437</v>
      </c>
      <c r="AA40" s="13"/>
      <c r="AB40" s="36">
        <f t="shared" si="5"/>
        <v>4.404708333333333</v>
      </c>
      <c r="AC40" s="12"/>
      <c r="AD40" s="35">
        <f t="shared" si="6"/>
        <v>5.948</v>
      </c>
      <c r="AE40" s="34">
        <f t="shared" si="7"/>
        <v>0.011999999999999567</v>
      </c>
      <c r="AF40" s="33">
        <f t="shared" si="8"/>
        <v>1.833</v>
      </c>
      <c r="AG40" s="32">
        <f t="shared" si="9"/>
        <v>0.0040000000000000036</v>
      </c>
      <c r="AH40" s="31">
        <f t="shared" si="10"/>
        <v>0.8726358543620898</v>
      </c>
      <c r="AJ40" s="41"/>
      <c r="AK40" s="41"/>
      <c r="AL40" s="41"/>
    </row>
    <row r="41" spans="1:38" ht="12.75">
      <c r="A41" s="40" t="s">
        <v>183</v>
      </c>
      <c r="B41" s="39" t="s">
        <v>94</v>
      </c>
      <c r="C41" s="26">
        <v>24</v>
      </c>
      <c r="D41" s="24">
        <v>154.503</v>
      </c>
      <c r="E41" s="25">
        <v>78.3</v>
      </c>
      <c r="F41" s="25">
        <v>6.4</v>
      </c>
      <c r="G41" s="24">
        <v>134.941</v>
      </c>
      <c r="H41" s="25">
        <v>45.6</v>
      </c>
      <c r="I41" s="25">
        <v>4.3</v>
      </c>
      <c r="J41" s="28">
        <f t="shared" si="13"/>
        <v>32.699999999999996</v>
      </c>
      <c r="K41" s="38">
        <f t="shared" si="14"/>
        <v>19.562</v>
      </c>
      <c r="L41" s="24">
        <v>50.853</v>
      </c>
      <c r="M41" s="25">
        <v>68.5</v>
      </c>
      <c r="N41" s="25">
        <v>0</v>
      </c>
      <c r="O41" s="24">
        <v>31.799</v>
      </c>
      <c r="P41" s="25">
        <v>48.4</v>
      </c>
      <c r="Q41" s="25">
        <v>0</v>
      </c>
      <c r="R41" s="28">
        <f t="shared" si="15"/>
        <v>20.1</v>
      </c>
      <c r="S41" s="38">
        <f t="shared" si="16"/>
        <v>19.054</v>
      </c>
      <c r="T41" s="24">
        <v>1.889</v>
      </c>
      <c r="U41" s="24">
        <v>5.961</v>
      </c>
      <c r="V41" s="1" t="s">
        <v>26</v>
      </c>
      <c r="X41" s="37">
        <v>49.779</v>
      </c>
      <c r="Y41" s="37">
        <v>31.448</v>
      </c>
      <c r="Z41" s="13">
        <f t="shared" si="4"/>
        <v>18.331</v>
      </c>
      <c r="AA41" s="13"/>
      <c r="AB41" s="36">
        <f t="shared" si="5"/>
        <v>4.312208333333333</v>
      </c>
      <c r="AC41" s="12"/>
      <c r="AD41" s="35">
        <f t="shared" si="6"/>
        <v>5.944</v>
      </c>
      <c r="AE41" s="34">
        <f t="shared" si="7"/>
        <v>0.017000000000000348</v>
      </c>
      <c r="AF41" s="33">
        <f t="shared" si="8"/>
        <v>1.888</v>
      </c>
      <c r="AG41" s="32">
        <f t="shared" si="9"/>
        <v>0.001000000000000112</v>
      </c>
      <c r="AH41" s="31">
        <f t="shared" si="10"/>
        <v>0.9122505391245074</v>
      </c>
      <c r="AJ41" s="41"/>
      <c r="AK41" s="41"/>
      <c r="AL41" s="41"/>
    </row>
    <row r="42" spans="1:38" ht="12.75">
      <c r="A42" s="40" t="s">
        <v>184</v>
      </c>
      <c r="B42" s="39" t="s">
        <v>94</v>
      </c>
      <c r="C42" s="26">
        <v>24</v>
      </c>
      <c r="D42" s="24">
        <v>163.551</v>
      </c>
      <c r="E42" s="25">
        <v>78.3</v>
      </c>
      <c r="F42" s="25">
        <v>6.8</v>
      </c>
      <c r="G42" s="24">
        <v>147.185</v>
      </c>
      <c r="H42" s="25">
        <v>46.2</v>
      </c>
      <c r="I42" s="25">
        <v>4.4</v>
      </c>
      <c r="J42" s="28">
        <f>E42-H42</f>
        <v>32.099999999999994</v>
      </c>
      <c r="K42" s="38">
        <f>ROUND(D42-G42,3)</f>
        <v>16.366</v>
      </c>
      <c r="L42" s="24">
        <v>50.009</v>
      </c>
      <c r="M42" s="25">
        <v>68.4</v>
      </c>
      <c r="N42" s="25">
        <v>0</v>
      </c>
      <c r="O42" s="24">
        <v>34.069</v>
      </c>
      <c r="P42" s="25">
        <v>48.5</v>
      </c>
      <c r="Q42" s="25">
        <v>0</v>
      </c>
      <c r="R42" s="28">
        <f t="shared" si="15"/>
        <v>19.900000000000006</v>
      </c>
      <c r="S42" s="38">
        <f t="shared" si="16"/>
        <v>15.94</v>
      </c>
      <c r="T42" s="24">
        <v>1.715</v>
      </c>
      <c r="U42" s="24">
        <v>6.005</v>
      </c>
      <c r="V42" s="1" t="s">
        <v>26</v>
      </c>
      <c r="X42" s="37">
        <v>48.956</v>
      </c>
      <c r="Y42" s="37">
        <v>33.691</v>
      </c>
      <c r="Z42" s="13">
        <f t="shared" si="4"/>
        <v>15.265</v>
      </c>
      <c r="AA42" s="13"/>
      <c r="AB42" s="36">
        <f t="shared" si="5"/>
        <v>4.728916666666667</v>
      </c>
      <c r="AC42" s="12"/>
      <c r="AD42" s="35">
        <f t="shared" si="6"/>
        <v>6.006</v>
      </c>
      <c r="AE42" s="34">
        <f t="shared" si="7"/>
        <v>-0.001000000000000334</v>
      </c>
      <c r="AF42" s="33">
        <f t="shared" si="8"/>
        <v>1.715</v>
      </c>
      <c r="AG42" s="32">
        <f t="shared" si="9"/>
        <v>0</v>
      </c>
      <c r="AH42" s="31">
        <f t="shared" si="10"/>
        <v>0.7480381832387805</v>
      </c>
      <c r="AJ42" s="41"/>
      <c r="AK42" s="41"/>
      <c r="AL42" s="41"/>
    </row>
    <row r="43" spans="1:38" ht="12.75">
      <c r="A43" s="40" t="s">
        <v>185</v>
      </c>
      <c r="B43" s="39" t="s">
        <v>94</v>
      </c>
      <c r="C43" s="26">
        <v>24</v>
      </c>
      <c r="D43" s="24">
        <v>154.18</v>
      </c>
      <c r="E43" s="25">
        <v>77.5</v>
      </c>
      <c r="F43" s="25">
        <v>6.8</v>
      </c>
      <c r="G43" s="24">
        <v>138.281</v>
      </c>
      <c r="H43" s="25">
        <v>45.1</v>
      </c>
      <c r="I43" s="25">
        <v>4.6</v>
      </c>
      <c r="J43" s="28">
        <f>E43-H43</f>
        <v>32.4</v>
      </c>
      <c r="K43" s="38">
        <f>ROUND(D43-G43,3)</f>
        <v>15.899</v>
      </c>
      <c r="L43" s="24">
        <v>48.393</v>
      </c>
      <c r="M43" s="25">
        <v>68.7</v>
      </c>
      <c r="N43" s="25">
        <v>0</v>
      </c>
      <c r="O43" s="24">
        <v>32.973</v>
      </c>
      <c r="P43" s="25">
        <v>48.5</v>
      </c>
      <c r="Q43" s="25">
        <v>0</v>
      </c>
      <c r="R43" s="28">
        <f t="shared" si="15"/>
        <v>20.200000000000003</v>
      </c>
      <c r="S43" s="38">
        <f t="shared" si="16"/>
        <v>15.42</v>
      </c>
      <c r="T43" s="24">
        <v>1.673</v>
      </c>
      <c r="U43" s="24">
        <v>5.727</v>
      </c>
      <c r="V43" s="1" t="s">
        <v>26</v>
      </c>
      <c r="X43" s="37">
        <v>47.366</v>
      </c>
      <c r="Y43" s="37">
        <v>32.609</v>
      </c>
      <c r="Z43" s="13">
        <f t="shared" si="4"/>
        <v>14.757</v>
      </c>
      <c r="AA43" s="13"/>
      <c r="AB43" s="36">
        <f t="shared" si="5"/>
        <v>4.403</v>
      </c>
      <c r="AC43" s="12"/>
      <c r="AD43" s="35">
        <f t="shared" si="6"/>
        <v>5.712</v>
      </c>
      <c r="AE43" s="34">
        <f t="shared" si="7"/>
        <v>0.015000000000000568</v>
      </c>
      <c r="AF43" s="33">
        <f t="shared" si="8"/>
        <v>1.673</v>
      </c>
      <c r="AG43" s="32">
        <f t="shared" si="9"/>
        <v>0</v>
      </c>
      <c r="AH43" s="31">
        <f t="shared" si="10"/>
        <v>0.8258546004150963</v>
      </c>
      <c r="AJ43" s="41"/>
      <c r="AK43" s="41"/>
      <c r="AL43" s="41"/>
    </row>
    <row r="44" spans="1:38" ht="12.75">
      <c r="A44" s="40" t="s">
        <v>186</v>
      </c>
      <c r="B44" s="39" t="s">
        <v>94</v>
      </c>
      <c r="C44" s="26">
        <v>24</v>
      </c>
      <c r="D44" s="24">
        <v>154.194</v>
      </c>
      <c r="E44" s="25">
        <v>79.6</v>
      </c>
      <c r="F44" s="25">
        <v>6.7</v>
      </c>
      <c r="G44" s="24">
        <v>137.124</v>
      </c>
      <c r="H44" s="25">
        <v>45.5</v>
      </c>
      <c r="I44" s="25">
        <v>4.6</v>
      </c>
      <c r="J44" s="28">
        <f>E44-H44</f>
        <v>34.099999999999994</v>
      </c>
      <c r="K44" s="38">
        <f>ROUND(D44-G44,3)</f>
        <v>17.07</v>
      </c>
      <c r="L44" s="24">
        <v>48.899</v>
      </c>
      <c r="M44" s="25">
        <v>68.6</v>
      </c>
      <c r="N44" s="25">
        <v>0</v>
      </c>
      <c r="O44" s="24">
        <v>32.281</v>
      </c>
      <c r="P44" s="25">
        <v>48.3</v>
      </c>
      <c r="Q44" s="25">
        <v>0</v>
      </c>
      <c r="R44" s="28">
        <f t="shared" si="15"/>
        <v>20.299999999999997</v>
      </c>
      <c r="S44" s="38">
        <f t="shared" si="16"/>
        <v>16.618</v>
      </c>
      <c r="T44" s="24">
        <v>1.741</v>
      </c>
      <c r="U44" s="24">
        <v>6.04</v>
      </c>
      <c r="V44" s="1" t="s">
        <v>26</v>
      </c>
      <c r="X44" s="37">
        <v>47.864</v>
      </c>
      <c r="Y44" s="37">
        <v>31.926</v>
      </c>
      <c r="Z44" s="13">
        <f t="shared" si="4"/>
        <v>15.938</v>
      </c>
      <c r="AA44" s="13"/>
      <c r="AB44" s="36">
        <f t="shared" si="5"/>
        <v>4.383249999999999</v>
      </c>
      <c r="AC44" s="12"/>
      <c r="AD44" s="35">
        <f t="shared" si="6"/>
        <v>6.035</v>
      </c>
      <c r="AE44" s="34">
        <f t="shared" si="7"/>
        <v>0.004999999999999893</v>
      </c>
      <c r="AF44" s="33">
        <f t="shared" si="8"/>
        <v>1.741</v>
      </c>
      <c r="AG44" s="32">
        <f t="shared" si="9"/>
        <v>0</v>
      </c>
      <c r="AH44" s="31">
        <f t="shared" si="10"/>
        <v>0.8255301770660131</v>
      </c>
      <c r="AJ44" s="41"/>
      <c r="AK44" s="41"/>
      <c r="AL44" s="41"/>
    </row>
    <row r="45" spans="1:38" ht="12.75">
      <c r="A45" s="40" t="s">
        <v>187</v>
      </c>
      <c r="B45" s="39" t="s">
        <v>94</v>
      </c>
      <c r="C45" s="26">
        <v>24</v>
      </c>
      <c r="D45" s="24">
        <v>150.534</v>
      </c>
      <c r="E45" s="25">
        <v>81</v>
      </c>
      <c r="F45" s="25">
        <v>6.8</v>
      </c>
      <c r="G45" s="24">
        <v>134.776</v>
      </c>
      <c r="H45" s="25">
        <v>46</v>
      </c>
      <c r="I45" s="25">
        <v>4.7</v>
      </c>
      <c r="J45" s="28">
        <f>E45-H45</f>
        <v>35</v>
      </c>
      <c r="K45" s="38">
        <f>ROUND(D45-G45,3)</f>
        <v>15.758</v>
      </c>
      <c r="L45" s="24">
        <v>47.198</v>
      </c>
      <c r="M45" s="25">
        <v>68.7</v>
      </c>
      <c r="N45" s="25">
        <v>0</v>
      </c>
      <c r="O45" s="24">
        <v>31.894</v>
      </c>
      <c r="P45" s="25">
        <v>48.1</v>
      </c>
      <c r="Q45" s="25">
        <v>0</v>
      </c>
      <c r="R45" s="28">
        <f t="shared" si="15"/>
        <v>20.6</v>
      </c>
      <c r="S45" s="38">
        <f t="shared" si="16"/>
        <v>15.304</v>
      </c>
      <c r="T45" s="24">
        <v>1.658</v>
      </c>
      <c r="U45" s="24">
        <v>6.005</v>
      </c>
      <c r="V45" s="1" t="s">
        <v>26</v>
      </c>
      <c r="X45" s="37">
        <v>46.195</v>
      </c>
      <c r="Y45" s="37">
        <v>31.546</v>
      </c>
      <c r="Z45" s="13">
        <f t="shared" si="4"/>
        <v>14.649</v>
      </c>
      <c r="AA45" s="13"/>
      <c r="AB45" s="36">
        <f t="shared" si="5"/>
        <v>4.3012500000000005</v>
      </c>
      <c r="AC45" s="12"/>
      <c r="AD45" s="35">
        <f t="shared" si="6"/>
        <v>5.994</v>
      </c>
      <c r="AE45" s="34">
        <f t="shared" si="7"/>
        <v>0.01100000000000012</v>
      </c>
      <c r="AF45" s="33">
        <f t="shared" si="8"/>
        <v>1.656</v>
      </c>
      <c r="AG45" s="32">
        <f t="shared" si="9"/>
        <v>0.0020000000000000018</v>
      </c>
      <c r="AH45" s="31">
        <f t="shared" si="10"/>
        <v>0.8228467976494331</v>
      </c>
      <c r="AJ45" s="41"/>
      <c r="AK45" s="41"/>
      <c r="AL45" s="41"/>
    </row>
    <row r="46" spans="1:34" ht="12.75">
      <c r="A46" s="40" t="s">
        <v>188</v>
      </c>
      <c r="B46" s="39" t="s">
        <v>94</v>
      </c>
      <c r="C46" s="26">
        <v>24</v>
      </c>
      <c r="D46" s="24">
        <v>153.552</v>
      </c>
      <c r="E46" s="25">
        <v>81.3</v>
      </c>
      <c r="F46" s="25">
        <v>6.8</v>
      </c>
      <c r="G46" s="24">
        <v>139.046</v>
      </c>
      <c r="H46" s="25">
        <v>46.7</v>
      </c>
      <c r="I46" s="25">
        <v>4.6</v>
      </c>
      <c r="J46" s="28">
        <f>E46-H46</f>
        <v>34.599999999999994</v>
      </c>
      <c r="K46" s="38">
        <f>ROUND(D46-G46,3)</f>
        <v>14.506</v>
      </c>
      <c r="L46" s="24">
        <v>46.871</v>
      </c>
      <c r="M46" s="25">
        <v>68.7</v>
      </c>
      <c r="N46" s="25">
        <v>0</v>
      </c>
      <c r="O46" s="24">
        <v>32.871</v>
      </c>
      <c r="P46" s="25">
        <v>48.3</v>
      </c>
      <c r="Q46" s="25">
        <v>0</v>
      </c>
      <c r="R46" s="28">
        <f t="shared" si="15"/>
        <v>20.400000000000006</v>
      </c>
      <c r="S46" s="38">
        <f t="shared" si="16"/>
        <v>14</v>
      </c>
      <c r="T46" s="24">
        <v>1.58</v>
      </c>
      <c r="U46" s="24">
        <v>5.999</v>
      </c>
      <c r="V46" s="1" t="s">
        <v>26</v>
      </c>
      <c r="X46" s="37">
        <v>45.876</v>
      </c>
      <c r="Y46" s="37">
        <v>32.509</v>
      </c>
      <c r="Z46" s="13">
        <f t="shared" si="4"/>
        <v>13.367</v>
      </c>
      <c r="AA46" s="13"/>
      <c r="AB46" s="36">
        <f t="shared" si="5"/>
        <v>4.439041666666666</v>
      </c>
      <c r="AC46" s="12"/>
      <c r="AD46" s="35">
        <f t="shared" si="6"/>
        <v>5.99</v>
      </c>
      <c r="AE46" s="34">
        <f t="shared" si="7"/>
        <v>0.008999999999999453</v>
      </c>
      <c r="AF46" s="33">
        <f t="shared" si="8"/>
        <v>1.581</v>
      </c>
      <c r="AG46" s="32">
        <f t="shared" si="9"/>
        <v>-0.0009999999999998899</v>
      </c>
      <c r="AH46" s="31">
        <f t="shared" si="10"/>
        <v>0.819153373703666</v>
      </c>
    </row>
    <row r="47" spans="1:27" ht="12.75">
      <c r="A47" s="26" t="s">
        <v>25</v>
      </c>
      <c r="B47" s="26"/>
      <c r="C47" s="26"/>
      <c r="D47" s="24">
        <f>ROUND(AVERAGE(D17:D46),3)</f>
        <v>145.655</v>
      </c>
      <c r="E47" s="25">
        <f>ROUND(AVERAGE(E17:E46),1)</f>
        <v>76.7</v>
      </c>
      <c r="F47" s="30">
        <f>IF(SUM(F17:F46)=0,0,ROUND(AVERAGE(F17:F46),1))</f>
        <v>6.6</v>
      </c>
      <c r="G47" s="24">
        <f>ROUND(AVERAGE(G17:G46),3)</f>
        <v>128.651</v>
      </c>
      <c r="H47" s="25">
        <f>ROUND(AVERAGE(H17:H46),1)</f>
        <v>43.8</v>
      </c>
      <c r="I47" s="30">
        <f>IF(SUM(I17:I46)=0,0,ROUND(AVERAGE(I17:I46),1))</f>
        <v>4.8</v>
      </c>
      <c r="J47" s="28">
        <f>ROUND(AVERAGE(J17:J46),1)</f>
        <v>32.9</v>
      </c>
      <c r="K47" s="24">
        <f>ROUND(AVERAGE(K17:K46),3)</f>
        <v>17.004</v>
      </c>
      <c r="L47" s="24">
        <f>ROUND(AVERAGE(L17:L46),3)</f>
        <v>44.414</v>
      </c>
      <c r="M47" s="25">
        <f>ROUND(AVERAGE(M17:M46),1)</f>
        <v>69.2</v>
      </c>
      <c r="N47" s="29">
        <f>IF(SUM(N17:N46)=0,0,ROUND(AVERAGE(N17:N46),1))</f>
        <v>0</v>
      </c>
      <c r="O47" s="24">
        <f>ROUND(AVERAGE(O17:O46),3)</f>
        <v>27.397</v>
      </c>
      <c r="P47" s="25">
        <f>ROUND(AVERAGE(P17:P46),1)</f>
        <v>47.9</v>
      </c>
      <c r="Q47" s="29">
        <f>IF(SUM(Q17:Q46)=0,0,ROUND(AVERAGE(Q17:Q46),1))</f>
        <v>0</v>
      </c>
      <c r="R47" s="28">
        <f>ROUND(AVERAGE(R17:R46),1)</f>
        <v>21.3</v>
      </c>
      <c r="S47" s="24">
        <f>ROUND(AVERAGE(S17:S46),3)</f>
        <v>17.018</v>
      </c>
      <c r="T47" s="24"/>
      <c r="U47" s="24"/>
      <c r="X47" s="27"/>
      <c r="Y47" s="27"/>
      <c r="Z47" s="27"/>
      <c r="AA47" s="27"/>
    </row>
    <row r="48" spans="1:29" ht="12.75">
      <c r="A48" s="26" t="s">
        <v>24</v>
      </c>
      <c r="B48" s="26"/>
      <c r="C48" s="26">
        <f>SUM(C17:C46)</f>
        <v>720</v>
      </c>
      <c r="D48" s="24">
        <f>SUM(D17:D46)</f>
        <v>4369.642999999999</v>
      </c>
      <c r="E48" s="25"/>
      <c r="F48" s="25"/>
      <c r="G48" s="24">
        <f>SUM(G17:G46)</f>
        <v>3859.528999999999</v>
      </c>
      <c r="H48" s="25"/>
      <c r="I48" s="25"/>
      <c r="J48" s="25"/>
      <c r="K48" s="24">
        <f>SUM(K17:K46)</f>
        <v>510.1139999999999</v>
      </c>
      <c r="L48" s="24">
        <f>SUM(L17:L46)</f>
        <v>1332.4340000000004</v>
      </c>
      <c r="M48" s="25"/>
      <c r="N48" s="25"/>
      <c r="O48" s="24">
        <f>SUM(O17:O46)</f>
        <v>821.8949999999999</v>
      </c>
      <c r="P48" s="25"/>
      <c r="Q48" s="25"/>
      <c r="R48" s="25"/>
      <c r="S48" s="71">
        <f>SUM(S17:S46)</f>
        <v>510.539</v>
      </c>
      <c r="T48" s="24">
        <f>SUM(T17:T46)</f>
        <v>51.256</v>
      </c>
      <c r="U48" s="24">
        <f>SUM(U17:U46)</f>
        <v>166.47400000000002</v>
      </c>
      <c r="X48" s="13">
        <f>SUM(X17:X46)</f>
        <v>1303.7520000000002</v>
      </c>
      <c r="Y48" s="13">
        <f>SUM(Y17:Y46)</f>
        <v>812.9730000000002</v>
      </c>
      <c r="Z48" s="13">
        <f>SUM(Z17:Z46)</f>
        <v>490.77900000000005</v>
      </c>
      <c r="AA48" s="13"/>
      <c r="AC48" s="12"/>
    </row>
    <row r="49" spans="24:30" ht="12.75">
      <c r="X49" s="13"/>
      <c r="Y49" s="13"/>
      <c r="Z49" s="13"/>
      <c r="AA49" s="13"/>
      <c r="AC49" s="12"/>
      <c r="AD49" s="22">
        <f>31-COUNTIF(A17:A46,"")</f>
        <v>31</v>
      </c>
    </row>
    <row r="50" spans="1:30" ht="12.75">
      <c r="A50" s="1" t="s">
        <v>23</v>
      </c>
      <c r="D50" s="23">
        <f>IF(SUM(C17:C45)=672,ROUND(AVERAGE(D38:D44)*$AD$51,3),IF(SUM(C17:C46)=696,ROUND(AVERAGE(D39:D45)*$AD$51,3),IF(SUM(C17:C46)=720,ROUND(AVERAGE(D40:D46)*$AD$51,3),IF(SUM(C17:C47)=744,ROUND(AVERAGE(D41:D46)*$AD$51,3),IF(OR(AF51=5,AF51=7,AF51=10,AF51=12),ROUND(AVERAGE(D40:D46)*$AD$51,3),IF(AF51=3,ROUND(AVERAGE(D38:D44)*$AD$51,3),ROUND(AVERAGE(D41:D46)*$AD$51,3)))))))</f>
        <v>1397.29</v>
      </c>
      <c r="E50" s="14"/>
      <c r="F50" s="14"/>
      <c r="G50" s="23">
        <f>IF(SUM(C17:C45)=672,ROUND(AVERAGE(G38:G44)*$AD$51,3),IF(SUM(C17:C46)=696,ROUND(AVERAGE(G39:G45)*$AD$51,3),IF(SUM(C17:C46)=720,ROUND(AVERAGE(G40:G46)*$AD$51,3),IF(SUM(C17:C47)=744,ROUND(AVERAGE(G41:G46)*$AD$51,3),IF(OR(AF51=5,AF51=7,AF51=10,AF51=12),ROUND(AVERAGE(G40:G46)*$AD$51,3),IF(AF51=3,ROUND(AVERAGE(G38:G44)*$AD$51,3),ROUND(AVERAGE(G41:G46)*$AD$51,3)))))))</f>
        <v>1245.834</v>
      </c>
      <c r="H50" s="14"/>
      <c r="I50" s="14"/>
      <c r="J50" s="14"/>
      <c r="K50" s="23">
        <f>IF(SUM(C17:C45)=672,ROUND(AVERAGE(K38:K44)*$AD$51,3),IF(SUM(C17:C46)=696,ROUND(AVERAGE(K39:K45)*$AD$51,3),IF(SUM(C17:C46)=720,ROUND(AVERAGE(K40:K46)*$AD$51,3),IF(SUM(C17:C47)=744,ROUND(AVERAGE(K41:K46)*$AD$51,3),IF(OR(AF51=5,AF51=7,AF51=10,AF51=12),ROUND(AVERAGE(K40:K46)*$AD$51,3),IF(AF51=3,ROUND(AVERAGE(K38:K44)*$AD$51,3),ROUND(AVERAGE(K41:K46)*$AD$51,3)))))))</f>
        <v>151.456</v>
      </c>
      <c r="L50" s="23">
        <f>IF(SUM(C17:C45)=672,ROUND(AVERAGE(L38:L44)*$AD$51,3),IF(SUM(C17:C46)=696,ROUND(AVERAGE(L39:L45)*$AD$51,3),IF(SUM(C17:C46)=720,ROUND(AVERAGE(L40:L46)*$AD$51,3),IF(SUM(C17:C47)=744,ROUND(AVERAGE(L41:L46)*$AD$51,3),IF(OR(AF51=5,AF51=7,AF51=10,AF51=12),ROUND(AVERAGE(L40:L46)*$AD$51,3),IF(AF51=3,ROUND(AVERAGE(L38:L44)*$AD$51,3),ROUND(AVERAGE(L41:L46)*$AD$51,3)))))))</f>
        <v>440.538</v>
      </c>
      <c r="M50" s="14"/>
      <c r="N50" s="14"/>
      <c r="O50" s="23">
        <f>IF(SUM(C17:C45)=672,ROUND(AVERAGE(O38:O44)*$AD$51,3),IF(SUM(C17:C46)=696,ROUND(AVERAGE(O39:O45)*$AD$51,3),IF(SUM(C17:C46)=720,ROUND(AVERAGE(O40:O46)*$AD$51,3),IF(SUM(C17:C47)=744,ROUND(AVERAGE(O41:O46)*$AD$51,3),IF(OR(AF51=5,AF51=7,AF51=10,AF51=12),ROUND(AVERAGE(O40:O46)*$AD$51,3),IF(AF51=3,ROUND(AVERAGE(O38:O44)*$AD$51,3),ROUND(AVERAGE(O41:O46)*$AD$51,3)))))))</f>
        <v>293.349</v>
      </c>
      <c r="P50" s="14"/>
      <c r="Q50" s="14"/>
      <c r="R50" s="14"/>
      <c r="S50" s="23">
        <f>IF(SUM(C17:C45)=672,ROUND(AVERAGE(S38:S44)*$AD$51,3),IF(SUM(C17:C46)=696,ROUND(AVERAGE(S39:S45)*$AD$51,3),IF(SUM(C17:C46)=720,ROUND(AVERAGE(S40:S46)*$AD$51,3),IF(SUM(C17:C47)=744,ROUND(AVERAGE(S41:S46)*$AD$51,3),IF(OR(AF51=5,AF51=7,AF51=10,AF51=12),ROUND(AVERAGE(S40:S46)*$AD$51,3),IF(AF51=3,ROUND(AVERAGE(S38:S44)*$AD$51,3),ROUND(AVERAGE(S41:S46)*$AD$51,3)))))))</f>
        <v>147.19</v>
      </c>
      <c r="T50" s="23">
        <f>IF(SUM(C17:C45)=672,ROUND(AVERAGE(T38:T44)*$AD$51,3),IF(SUM(C17:C46)=696,ROUND(AVERAGE(T39:T45)*$AD$51,3),IF(SUM(C17:C46)=720,ROUND(AVERAGE(T40:T46)*$AD$51,3),IF(SUM(C17:C47)=744,ROUND(AVERAGE(T41:T46)*$AD$51,3),IF(OR(AF51=5,AF51=7,AF51=10,AF51=12),ROUND(AVERAGE(T40:T46)*$AD$51,3),IF(AF51=3,ROUND(AVERAGE(T38:T44)*$AD$51,3),ROUND(AVERAGE(T41:T46)*$AD$51,3)))))))</f>
        <v>15.548</v>
      </c>
      <c r="U50" s="23">
        <f>IF(SUM(C17:C45)=672,ROUND(AVERAGE(U38:U44)*$AD$51,3),IF(SUM(C17:C46)=696,ROUND(AVERAGE(U39:U45)*$AD$51,3),IF(SUM(C17:C46)=720,ROUND(AVERAGE(U40:U46)*$AD$51,3),IF(SUM(C17:C47)=744,ROUND(AVERAGE(U41:U46)*$AD$51,3),IF(OR(AF51=5,AF51=7,AF51=10,AF51=12),ROUND(AVERAGE(U40:U46)*$AD$51,3),IF(AF51=3,ROUND(AVERAGE(U38:U44)*$AD$51,3),ROUND(AVERAGE(U41:U46)*$AD$51,3)))))))</f>
        <v>53.61</v>
      </c>
      <c r="V50" s="1" t="s">
        <v>21</v>
      </c>
      <c r="X50" s="13">
        <f>IF(SUM(C17:C45)=672,ROUND(AVERAGE(X38:X44)*$AD$51,3),IF(SUM(C17:C46)=696,ROUND(AVERAGE(X39:X45)*$AD$51,3),IF(SUM(C17:C46)=720,ROUND(AVERAGE(X40:X46)*$AD$51,3),IF(OR(AF51=5,7,10,12),ROUND(AVERAGE(X40:X46)*$AD$51,3),IF(AF51=3,ROUND(AVERAGE(X38:X44)*$AD$51,3),ROUND(AVERAGE(X41:X46)*$AD$51,3))))))</f>
        <v>431.214</v>
      </c>
      <c r="Y50" s="13">
        <f>IF(SUM(C17:C45)=672,ROUND(AVERAGE(Y38:Y44)*$AD$51,3),IF(SUM(C17:C46)=696,ROUND(AVERAGE(Y39:Y45)*$AD$51,3),IF(SUM(C17:C46)=720,ROUND(AVERAGE(Y40:Y46)*$AD$51,3),IF(OR(AF51=5,7,10,12),ROUND(AVERAGE(Y40:Y46)*$AD$51,3),IF(AF51=3,ROUND(AVERAGE(Y38:Y44)*$AD$51,3),ROUND(AVERAGE(Y41:Y46)*$AD$51,3))))))</f>
        <v>290.115</v>
      </c>
      <c r="Z50" s="13">
        <f>IF(SUM(C17:C45)=672,ROUND(AVERAGE(Z38:Z44)*$AD$51,3),IF(SUM(C17:C46)=696,ROUND(AVERAGE(Z39:Z45)*$AD$51,3),IF(SUM(C17:C46)=720,ROUND(AVERAGE(Z40:Z46)*$AD$51,3),IF(OR(AF51=5,7,10,12),ROUND(AVERAGE(Z40:Z46)*$AD$51,3),IF(AF51=3,ROUND(AVERAGE(Z38:Z44)*$AD$51,3),ROUND(AVERAGE(Z41:Z46)*$AD$51,3))))))</f>
        <v>141.099</v>
      </c>
      <c r="AA50" s="13"/>
      <c r="AC50" s="12"/>
      <c r="AD50" s="22">
        <f>COUNT(C17:C46)</f>
        <v>30</v>
      </c>
    </row>
    <row r="51" spans="1:34" ht="12.75">
      <c r="A51" s="1" t="s">
        <v>22</v>
      </c>
      <c r="D51" s="20">
        <f>-'11-17'!D51</f>
        <v>-1152.224</v>
      </c>
      <c r="E51" s="14"/>
      <c r="F51" s="14"/>
      <c r="G51" s="20">
        <f>-'11-17'!G51</f>
        <v>-1030.277</v>
      </c>
      <c r="H51" s="14"/>
      <c r="I51" s="14"/>
      <c r="J51" s="14"/>
      <c r="K51" s="20">
        <f>-'11-17'!K51</f>
        <v>-121.947</v>
      </c>
      <c r="L51" s="20">
        <f>-'11-17'!L51</f>
        <v>-369.654</v>
      </c>
      <c r="M51" s="21"/>
      <c r="N51" s="21"/>
      <c r="O51" s="20">
        <f>-'11-17'!O51</f>
        <v>-235.243</v>
      </c>
      <c r="P51" s="14"/>
      <c r="Q51" s="14"/>
      <c r="R51" s="14"/>
      <c r="S51" s="20">
        <f>-'11-17'!S51</f>
        <v>-134.41</v>
      </c>
      <c r="T51" s="20">
        <f>-'11-17'!T51</f>
        <v>-13.523</v>
      </c>
      <c r="U51" s="20">
        <f>-'11-17'!U51</f>
        <v>-38.431</v>
      </c>
      <c r="V51" s="1" t="s">
        <v>21</v>
      </c>
      <c r="X51" s="20">
        <f>-'11-17'!X51</f>
        <v>-362.469</v>
      </c>
      <c r="Y51" s="20">
        <f>-'11-17'!Y51</f>
        <v>-235.234</v>
      </c>
      <c r="Z51" s="20">
        <f>-'11-17'!Z51</f>
        <v>-127.234</v>
      </c>
      <c r="AA51" s="13"/>
      <c r="AC51" s="12"/>
      <c r="AD51" s="19">
        <v>9</v>
      </c>
      <c r="AE51" s="16"/>
      <c r="AF51" s="18">
        <f>MONTH(A35)</f>
        <v>12</v>
      </c>
      <c r="AG51" s="17"/>
      <c r="AH51" s="16"/>
    </row>
    <row r="52" spans="1:29" ht="12.75">
      <c r="A52" s="1" t="s">
        <v>20</v>
      </c>
      <c r="D52" s="14">
        <f>D48+D50+D51</f>
        <v>4614.708999999999</v>
      </c>
      <c r="E52" s="14"/>
      <c r="F52" s="14"/>
      <c r="G52" s="14">
        <f>G48+G50+G51</f>
        <v>4075.0859999999993</v>
      </c>
      <c r="H52" s="14"/>
      <c r="I52" s="14"/>
      <c r="J52" s="14"/>
      <c r="K52" s="14">
        <f>K48+K50+K51</f>
        <v>539.6229999999999</v>
      </c>
      <c r="L52" s="14">
        <f>L48+L50+L51</f>
        <v>1403.3180000000004</v>
      </c>
      <c r="M52" s="14"/>
      <c r="N52" s="14"/>
      <c r="O52" s="14">
        <f>O48+O50+O51</f>
        <v>880.001</v>
      </c>
      <c r="P52" s="14"/>
      <c r="Q52" s="14"/>
      <c r="R52" s="14"/>
      <c r="S52" s="15">
        <f>S48+S50+S51</f>
        <v>523.3190000000001</v>
      </c>
      <c r="T52" s="14">
        <f>T48+T50+T51</f>
        <v>53.281000000000006</v>
      </c>
      <c r="U52" s="14">
        <f>U48+U50+U51</f>
        <v>181.65300000000002</v>
      </c>
      <c r="X52" s="13">
        <f>X48+X50+X51</f>
        <v>1372.497</v>
      </c>
      <c r="Y52" s="13">
        <f>Y48+Y50+Y51</f>
        <v>867.8540000000002</v>
      </c>
      <c r="Z52" s="13">
        <f>Z48+Z50+Z51</f>
        <v>504.64400000000006</v>
      </c>
      <c r="AA52" s="13"/>
      <c r="AB52" s="11"/>
      <c r="AC52" s="12"/>
    </row>
    <row r="53" spans="1:28" s="9" customFormat="1" ht="15.75" customHeight="1">
      <c r="A53" s="9" t="s">
        <v>19</v>
      </c>
      <c r="B53" s="9">
        <v>2.4</v>
      </c>
      <c r="C53" s="10" t="s">
        <v>18</v>
      </c>
      <c r="D53" s="10">
        <f>ROUND(S52,0)</f>
        <v>523</v>
      </c>
      <c r="E53" s="9" t="s">
        <v>17</v>
      </c>
      <c r="F53" s="9">
        <f>ROUND(T52-D53*0.98*B53/1000,2)</f>
        <v>52.05</v>
      </c>
      <c r="G53" s="9" t="s">
        <v>16</v>
      </c>
      <c r="H53" s="9">
        <f>ROUND(U52-T52,2)</f>
        <v>128.37</v>
      </c>
      <c r="AB53" s="2"/>
    </row>
    <row r="54" spans="6:20" ht="12.75">
      <c r="F54" s="7"/>
      <c r="L54" s="8"/>
      <c r="M54" s="8"/>
      <c r="N54" s="8"/>
      <c r="O54" s="8"/>
      <c r="P54" s="8"/>
      <c r="T54" s="8"/>
    </row>
    <row r="55" spans="1:6" ht="12.75">
      <c r="A55" s="1" t="s">
        <v>15</v>
      </c>
      <c r="F55" s="7"/>
    </row>
    <row r="56" ht="12.75">
      <c r="A56" s="1" t="s">
        <v>14</v>
      </c>
    </row>
    <row r="57" ht="12.75">
      <c r="A57" s="1" t="s">
        <v>13</v>
      </c>
    </row>
    <row r="58" ht="5.25" customHeight="1"/>
    <row r="59" ht="6.75" customHeight="1">
      <c r="A59" s="6"/>
    </row>
    <row r="60" spans="1:5" ht="12.75">
      <c r="A60" s="1" t="s">
        <v>3</v>
      </c>
      <c r="B60" s="1" t="s">
        <v>2</v>
      </c>
      <c r="E60" s="5" t="s">
        <v>1</v>
      </c>
    </row>
    <row r="61" ht="12.75">
      <c r="A61" s="1" t="s">
        <v>0</v>
      </c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DjVu</dc:creator>
  <cp:keywords/>
  <dc:description/>
  <cp:lastModifiedBy>Dmitriy</cp:lastModifiedBy>
  <dcterms:created xsi:type="dcterms:W3CDTF">2017-10-19T08:37:02Z</dcterms:created>
  <dcterms:modified xsi:type="dcterms:W3CDTF">2018-07-04T12:20:08Z</dcterms:modified>
  <cp:category/>
  <cp:version/>
  <cp:contentType/>
  <cp:contentStatus/>
</cp:coreProperties>
</file>