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665" windowHeight="7770" activeTab="2"/>
  </bookViews>
  <sheets>
    <sheet name="10-17" sheetId="1" r:id="rId1"/>
    <sheet name="11-17" sheetId="2" r:id="rId2"/>
    <sheet name="12-17" sheetId="3" r:id="rId3"/>
  </sheets>
  <definedNames>
    <definedName name="_xlnm.Print_Area" localSheetId="0">'10-17'!$A$1:$U$61</definedName>
    <definedName name="_xlnm.Print_Area" localSheetId="1">'11-17'!$A$1:$U$62</definedName>
    <definedName name="_xlnm.Print_Area" localSheetId="2">'12-17'!$A$1:$U$61</definedName>
  </definedNames>
  <calcPr calcId="144525" refMode="R1C1"/>
</workbook>
</file>

<file path=xl/calcChain.xml><?xml version="1.0" encoding="utf-8"?>
<calcChain xmlns="http://schemas.openxmlformats.org/spreadsheetml/2006/main">
  <c r="R41" i="3" l="1"/>
  <c r="S41" i="3"/>
  <c r="R42" i="3"/>
  <c r="S42" i="3"/>
  <c r="R43" i="3"/>
  <c r="S43" i="3"/>
  <c r="R44" i="3"/>
  <c r="S44" i="3"/>
  <c r="R45" i="3"/>
  <c r="S45" i="3"/>
  <c r="R46" i="3"/>
  <c r="S46" i="3"/>
  <c r="J42" i="3"/>
  <c r="K42" i="3"/>
  <c r="J43" i="3"/>
  <c r="K43" i="3"/>
  <c r="J44" i="3"/>
  <c r="K44" i="3"/>
  <c r="J45" i="3"/>
  <c r="K45" i="3"/>
  <c r="J46" i="3"/>
  <c r="K46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J25" i="3"/>
  <c r="K25" i="3"/>
  <c r="K47" i="3"/>
  <c r="J26" i="3"/>
  <c r="K26" i="3"/>
  <c r="J27" i="3"/>
  <c r="K27" i="3"/>
  <c r="AH27" i="3"/>
  <c r="J28" i="3"/>
  <c r="K28" i="3"/>
  <c r="J29" i="3"/>
  <c r="K29" i="3"/>
  <c r="AH29" i="3"/>
  <c r="J30" i="3"/>
  <c r="K30" i="3"/>
  <c r="J31" i="3"/>
  <c r="K31" i="3"/>
  <c r="AH31" i="3"/>
  <c r="J32" i="3"/>
  <c r="K32" i="3"/>
  <c r="J33" i="3"/>
  <c r="K33" i="3"/>
  <c r="AH33" i="3"/>
  <c r="J34" i="3"/>
  <c r="K34" i="3"/>
  <c r="J35" i="3"/>
  <c r="K35" i="3"/>
  <c r="J36" i="3"/>
  <c r="K36" i="3"/>
  <c r="J37" i="3"/>
  <c r="K37" i="3"/>
  <c r="AH37" i="3"/>
  <c r="J38" i="3"/>
  <c r="K38" i="3"/>
  <c r="J39" i="3"/>
  <c r="K39" i="3"/>
  <c r="AH39" i="3"/>
  <c r="J40" i="3"/>
  <c r="K40" i="3"/>
  <c r="J41" i="3"/>
  <c r="K41" i="3"/>
  <c r="AH41" i="3"/>
  <c r="Z51" i="3"/>
  <c r="Y51" i="3"/>
  <c r="X51" i="3"/>
  <c r="U51" i="3"/>
  <c r="T51" i="3"/>
  <c r="S51" i="3"/>
  <c r="O51" i="3"/>
  <c r="L51" i="3"/>
  <c r="K51" i="3"/>
  <c r="G51" i="3"/>
  <c r="D51" i="3"/>
  <c r="K1" i="3"/>
  <c r="M1" i="3"/>
  <c r="AD17" i="3"/>
  <c r="AE17" i="3"/>
  <c r="AB17" i="3"/>
  <c r="J17" i="3"/>
  <c r="S17" i="3"/>
  <c r="R17" i="3"/>
  <c r="Z17" i="3"/>
  <c r="AF17" i="3"/>
  <c r="AG17" i="3"/>
  <c r="J18" i="3"/>
  <c r="AB18" i="3"/>
  <c r="K18" i="3"/>
  <c r="AF18" i="3"/>
  <c r="AG18" i="3"/>
  <c r="S18" i="3"/>
  <c r="Z18" i="3"/>
  <c r="K19" i="3"/>
  <c r="J19" i="3"/>
  <c r="S19" i="3"/>
  <c r="R19" i="3"/>
  <c r="Z19" i="3"/>
  <c r="AB19" i="3"/>
  <c r="AD19" i="3"/>
  <c r="AE19" i="3"/>
  <c r="J20" i="3"/>
  <c r="K20" i="3"/>
  <c r="AH20" i="3"/>
  <c r="R20" i="3"/>
  <c r="S20" i="3"/>
  <c r="Z20" i="3"/>
  <c r="AB20" i="3"/>
  <c r="AD21" i="3"/>
  <c r="AE21" i="3"/>
  <c r="J21" i="3"/>
  <c r="S21" i="3"/>
  <c r="R21" i="3"/>
  <c r="AB21" i="3"/>
  <c r="Z21" i="3"/>
  <c r="AF21" i="3"/>
  <c r="AG21" i="3"/>
  <c r="J22" i="3"/>
  <c r="AB22" i="3"/>
  <c r="K22" i="3"/>
  <c r="AF22" i="3"/>
  <c r="AG22" i="3"/>
  <c r="S22" i="3"/>
  <c r="Z22" i="3"/>
  <c r="K23" i="3"/>
  <c r="J23" i="3"/>
  <c r="S23" i="3"/>
  <c r="R23" i="3"/>
  <c r="Z23" i="3"/>
  <c r="AB23" i="3"/>
  <c r="AD23" i="3"/>
  <c r="AE23" i="3"/>
  <c r="J24" i="3"/>
  <c r="K24" i="3"/>
  <c r="AH24" i="3"/>
  <c r="R24" i="3"/>
  <c r="S24" i="3"/>
  <c r="Z24" i="3"/>
  <c r="AB24" i="3"/>
  <c r="AD25" i="3"/>
  <c r="AE25" i="3"/>
  <c r="S25" i="3"/>
  <c r="R25" i="3"/>
  <c r="AB25" i="3"/>
  <c r="Z25" i="3"/>
  <c r="AF25" i="3"/>
  <c r="AG25" i="3"/>
  <c r="AB26" i="3"/>
  <c r="AF26" i="3"/>
  <c r="AG26" i="3"/>
  <c r="S26" i="3"/>
  <c r="Z26" i="3"/>
  <c r="S27" i="3"/>
  <c r="R27" i="3"/>
  <c r="AE27" i="3"/>
  <c r="Z27" i="3"/>
  <c r="AB27" i="3"/>
  <c r="AD27" i="3"/>
  <c r="AD28" i="3"/>
  <c r="Z28" i="3"/>
  <c r="AB28" i="3"/>
  <c r="AD29" i="3"/>
  <c r="AE29" i="3"/>
  <c r="AB29" i="3"/>
  <c r="Z29" i="3"/>
  <c r="AF29" i="3"/>
  <c r="AG29" i="3"/>
  <c r="AB30" i="3"/>
  <c r="AF30" i="3"/>
  <c r="AG30" i="3"/>
  <c r="Z30" i="3"/>
  <c r="Z31" i="3"/>
  <c r="AB31" i="3"/>
  <c r="AD31" i="3"/>
  <c r="AE31" i="3"/>
  <c r="Z32" i="3"/>
  <c r="AB32" i="3"/>
  <c r="AD33" i="3"/>
  <c r="AE33" i="3"/>
  <c r="AB33" i="3"/>
  <c r="Z33" i="3"/>
  <c r="AF33" i="3"/>
  <c r="AG33" i="3"/>
  <c r="AF34" i="3"/>
  <c r="AG34" i="3"/>
  <c r="Z34" i="3"/>
  <c r="AH34" i="3"/>
  <c r="AB35" i="3"/>
  <c r="AD35" i="3"/>
  <c r="Z36" i="3"/>
  <c r="AB36" i="3"/>
  <c r="AB37" i="3"/>
  <c r="Z37" i="3"/>
  <c r="AB38" i="3"/>
  <c r="AB39" i="3"/>
  <c r="AD39" i="3"/>
  <c r="AE39" i="3"/>
  <c r="Z40" i="3"/>
  <c r="AB40" i="3"/>
  <c r="AB41" i="3"/>
  <c r="Z41" i="3"/>
  <c r="AF41" i="3"/>
  <c r="AG41" i="3"/>
  <c r="AB42" i="3"/>
  <c r="AF43" i="3"/>
  <c r="AB43" i="3"/>
  <c r="AD43" i="3"/>
  <c r="AE43" i="3"/>
  <c r="Z44" i="3"/>
  <c r="AH44" i="3"/>
  <c r="AB44" i="3"/>
  <c r="AB45" i="3"/>
  <c r="AF45" i="3"/>
  <c r="Z45" i="3"/>
  <c r="AD45" i="3"/>
  <c r="AE45" i="3"/>
  <c r="Z46" i="3"/>
  <c r="D47" i="3"/>
  <c r="E47" i="3"/>
  <c r="F47" i="3"/>
  <c r="G47" i="3"/>
  <c r="H47" i="3"/>
  <c r="I47" i="3"/>
  <c r="L47" i="3"/>
  <c r="M47" i="3"/>
  <c r="N47" i="3"/>
  <c r="O47" i="3"/>
  <c r="P47" i="3"/>
  <c r="Q47" i="3"/>
  <c r="C48" i="3"/>
  <c r="D48" i="3"/>
  <c r="G48" i="3"/>
  <c r="G52" i="3"/>
  <c r="L48" i="3"/>
  <c r="O48" i="3"/>
  <c r="T48" i="3"/>
  <c r="U48" i="3"/>
  <c r="X48" i="3"/>
  <c r="Y48" i="3"/>
  <c r="AD49" i="3"/>
  <c r="G50" i="3"/>
  <c r="L50" i="3"/>
  <c r="L52" i="3"/>
  <c r="O50" i="3"/>
  <c r="O52" i="3"/>
  <c r="S50" i="3"/>
  <c r="U50" i="3"/>
  <c r="U52" i="3"/>
  <c r="H53" i="3"/>
  <c r="AD50" i="3"/>
  <c r="AF51" i="3"/>
  <c r="X50" i="3"/>
  <c r="R45" i="2"/>
  <c r="S45" i="2"/>
  <c r="R46" i="2"/>
  <c r="S46" i="2"/>
  <c r="R47" i="2"/>
  <c r="S47" i="2"/>
  <c r="S48" i="2"/>
  <c r="J45" i="2"/>
  <c r="K45" i="2"/>
  <c r="J46" i="2"/>
  <c r="K46" i="2"/>
  <c r="K51" i="2"/>
  <c r="J47" i="2"/>
  <c r="K4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J38" i="2"/>
  <c r="K38" i="2"/>
  <c r="J39" i="2"/>
  <c r="K39" i="2"/>
  <c r="J40" i="2"/>
  <c r="K40" i="2"/>
  <c r="J41" i="2"/>
  <c r="K41" i="2"/>
  <c r="J42" i="2"/>
  <c r="K42" i="2"/>
  <c r="J43" i="2"/>
  <c r="K43" i="2"/>
  <c r="J44" i="2"/>
  <c r="K44" i="2"/>
  <c r="Z52" i="2"/>
  <c r="Y52" i="2"/>
  <c r="X52" i="2"/>
  <c r="U52" i="2"/>
  <c r="T52" i="2"/>
  <c r="S52" i="2"/>
  <c r="O52" i="2"/>
  <c r="L52" i="2"/>
  <c r="K52" i="2"/>
  <c r="G52" i="2"/>
  <c r="D52" i="2"/>
  <c r="K1" i="2"/>
  <c r="M1" i="2"/>
  <c r="AB17" i="2"/>
  <c r="J17" i="2"/>
  <c r="K17" i="2"/>
  <c r="R17" i="2"/>
  <c r="S17" i="2"/>
  <c r="Z17" i="2"/>
  <c r="AD17" i="2"/>
  <c r="AE17" i="2"/>
  <c r="J18" i="2"/>
  <c r="K18" i="2"/>
  <c r="AF18" i="2"/>
  <c r="AG18" i="2"/>
  <c r="R18" i="2"/>
  <c r="S18" i="2"/>
  <c r="Z18" i="2"/>
  <c r="AH18" i="2"/>
  <c r="AB18" i="2"/>
  <c r="AD18" i="2"/>
  <c r="AE18" i="2"/>
  <c r="K19" i="2"/>
  <c r="J19" i="2"/>
  <c r="S19" i="2"/>
  <c r="R19" i="2"/>
  <c r="Z19" i="2"/>
  <c r="AB19" i="2"/>
  <c r="AD20" i="2"/>
  <c r="AE20" i="2"/>
  <c r="J20" i="2"/>
  <c r="S20" i="2"/>
  <c r="R20" i="2"/>
  <c r="AB20" i="2"/>
  <c r="Z20" i="2"/>
  <c r="AF20" i="2"/>
  <c r="AG20" i="2"/>
  <c r="AB21" i="2"/>
  <c r="J21" i="2"/>
  <c r="K21" i="2"/>
  <c r="R21" i="2"/>
  <c r="S21" i="2"/>
  <c r="Z21" i="2"/>
  <c r="J22" i="2"/>
  <c r="K22" i="2"/>
  <c r="AF22" i="2"/>
  <c r="AG22" i="2"/>
  <c r="R22" i="2"/>
  <c r="S22" i="2"/>
  <c r="Z22" i="2"/>
  <c r="AH22" i="2"/>
  <c r="AB22" i="2"/>
  <c r="AD22" i="2"/>
  <c r="AE22" i="2"/>
  <c r="K23" i="2"/>
  <c r="J23" i="2"/>
  <c r="S23" i="2"/>
  <c r="R23" i="2"/>
  <c r="Z23" i="2"/>
  <c r="AB23" i="2"/>
  <c r="AD24" i="2"/>
  <c r="J24" i="2"/>
  <c r="S24" i="2"/>
  <c r="R24" i="2"/>
  <c r="Z24" i="2"/>
  <c r="AB24" i="2"/>
  <c r="AF24" i="2"/>
  <c r="AG24" i="2"/>
  <c r="AB25" i="2"/>
  <c r="J25" i="2"/>
  <c r="K25" i="2"/>
  <c r="R25" i="2"/>
  <c r="S25" i="2"/>
  <c r="Z25" i="2"/>
  <c r="J26" i="2"/>
  <c r="K26" i="2"/>
  <c r="R26" i="2"/>
  <c r="S26" i="2"/>
  <c r="Z26" i="2"/>
  <c r="AB26" i="2"/>
  <c r="AD26" i="2"/>
  <c r="AE26" i="2"/>
  <c r="J27" i="2"/>
  <c r="K27" i="2"/>
  <c r="R27" i="2"/>
  <c r="S27" i="2"/>
  <c r="Z27" i="2"/>
  <c r="AH27" i="2"/>
  <c r="AB27" i="2"/>
  <c r="AD28" i="2"/>
  <c r="J28" i="2"/>
  <c r="S28" i="2"/>
  <c r="R28" i="2"/>
  <c r="AG28" i="2"/>
  <c r="Z28" i="2"/>
  <c r="AB28" i="2"/>
  <c r="AF28" i="2"/>
  <c r="J29" i="2"/>
  <c r="AB29" i="2"/>
  <c r="K29" i="2"/>
  <c r="AF29" i="2"/>
  <c r="AG29" i="2"/>
  <c r="S29" i="2"/>
  <c r="Z29" i="2"/>
  <c r="K30" i="2"/>
  <c r="J30" i="2"/>
  <c r="S30" i="2"/>
  <c r="R30" i="2"/>
  <c r="Z30" i="2"/>
  <c r="AB30" i="2"/>
  <c r="AD30" i="2"/>
  <c r="AE30" i="2"/>
  <c r="J31" i="2"/>
  <c r="K31" i="2"/>
  <c r="AH31" i="2"/>
  <c r="R31" i="2"/>
  <c r="S31" i="2"/>
  <c r="Z31" i="2"/>
  <c r="AB31" i="2"/>
  <c r="AD32" i="2"/>
  <c r="AE32" i="2"/>
  <c r="J32" i="2"/>
  <c r="S32" i="2"/>
  <c r="R32" i="2"/>
  <c r="Z32" i="2"/>
  <c r="AB32" i="2"/>
  <c r="AF32" i="2"/>
  <c r="AG32" i="2"/>
  <c r="J33" i="2"/>
  <c r="AB33" i="2"/>
  <c r="K33" i="2"/>
  <c r="AF33" i="2"/>
  <c r="AG33" i="2"/>
  <c r="S33" i="2"/>
  <c r="Z33" i="2"/>
  <c r="K34" i="2"/>
  <c r="J34" i="2"/>
  <c r="S34" i="2"/>
  <c r="R34" i="2"/>
  <c r="Z34" i="2"/>
  <c r="AB34" i="2"/>
  <c r="AD34" i="2"/>
  <c r="AE34" i="2"/>
  <c r="J35" i="2"/>
  <c r="K35" i="2"/>
  <c r="R35" i="2"/>
  <c r="S35" i="2"/>
  <c r="Z35" i="2"/>
  <c r="AB35" i="2"/>
  <c r="AD36" i="2"/>
  <c r="AE36" i="2"/>
  <c r="J36" i="2"/>
  <c r="S36" i="2"/>
  <c r="R36" i="2"/>
  <c r="AG36" i="2"/>
  <c r="Z36" i="2"/>
  <c r="AB36" i="2"/>
  <c r="AF36" i="2"/>
  <c r="J37" i="2"/>
  <c r="AB37" i="2"/>
  <c r="K37" i="2"/>
  <c r="AF37" i="2"/>
  <c r="AG37" i="2"/>
  <c r="S37" i="2"/>
  <c r="S49" i="2"/>
  <c r="Z37" i="2"/>
  <c r="AH38" i="2"/>
  <c r="Z38" i="2"/>
  <c r="AB38" i="2"/>
  <c r="AD38" i="2"/>
  <c r="AE38" i="2"/>
  <c r="Z39" i="2"/>
  <c r="AB39" i="2"/>
  <c r="AD40" i="2"/>
  <c r="AE40" i="2"/>
  <c r="Z40" i="2"/>
  <c r="AB40" i="2"/>
  <c r="AF40" i="2"/>
  <c r="AG40" i="2"/>
  <c r="AB41" i="2"/>
  <c r="AF41" i="2"/>
  <c r="AG41" i="2"/>
  <c r="Z41" i="2"/>
  <c r="Z42" i="2"/>
  <c r="AB42" i="2"/>
  <c r="AD42" i="2"/>
  <c r="AE42" i="2"/>
  <c r="Z43" i="2"/>
  <c r="AB43" i="2"/>
  <c r="AD44" i="2"/>
  <c r="AE44" i="2"/>
  <c r="AB44" i="2"/>
  <c r="Z44" i="2"/>
  <c r="AF44" i="2"/>
  <c r="AG44" i="2"/>
  <c r="AB45" i="2"/>
  <c r="AF45" i="2"/>
  <c r="AG45" i="2"/>
  <c r="Z45" i="2"/>
  <c r="Z46" i="2"/>
  <c r="Z49" i="2"/>
  <c r="Z53" i="2"/>
  <c r="AB46" i="2"/>
  <c r="AD46" i="2"/>
  <c r="AE46" i="2"/>
  <c r="Z47" i="2"/>
  <c r="AH47" i="2"/>
  <c r="AB47" i="2"/>
  <c r="D48" i="2"/>
  <c r="E48" i="2"/>
  <c r="F48" i="2"/>
  <c r="G48" i="2"/>
  <c r="H48" i="2"/>
  <c r="I48" i="2"/>
  <c r="L48" i="2"/>
  <c r="M48" i="2"/>
  <c r="N48" i="2"/>
  <c r="O48" i="2"/>
  <c r="P48" i="2"/>
  <c r="Q48" i="2"/>
  <c r="C49" i="2"/>
  <c r="D49" i="2"/>
  <c r="D53" i="2"/>
  <c r="G49" i="2"/>
  <c r="L49" i="2"/>
  <c r="O49" i="2"/>
  <c r="T49" i="2"/>
  <c r="T53" i="2"/>
  <c r="U49" i="2"/>
  <c r="X49" i="2"/>
  <c r="X53" i="2"/>
  <c r="Y49" i="2"/>
  <c r="AD50" i="2"/>
  <c r="D51" i="2"/>
  <c r="G51" i="2"/>
  <c r="G53" i="2"/>
  <c r="L51" i="2"/>
  <c r="L53" i="2"/>
  <c r="O51" i="2"/>
  <c r="O53" i="2"/>
  <c r="S51" i="2"/>
  <c r="T51" i="2"/>
  <c r="U51" i="2"/>
  <c r="U53" i="2"/>
  <c r="H54" i="2"/>
  <c r="AD51" i="2"/>
  <c r="AF52" i="2"/>
  <c r="Z51" i="2"/>
  <c r="R40" i="1"/>
  <c r="S40" i="1"/>
  <c r="R41" i="1"/>
  <c r="S41" i="1"/>
  <c r="S48" i="1"/>
  <c r="R42" i="1"/>
  <c r="S42" i="1"/>
  <c r="R43" i="1"/>
  <c r="S43" i="1"/>
  <c r="R44" i="1"/>
  <c r="S44" i="1"/>
  <c r="R45" i="1"/>
  <c r="S45" i="1"/>
  <c r="R46" i="1"/>
  <c r="S46" i="1"/>
  <c r="J41" i="1"/>
  <c r="K41" i="1"/>
  <c r="J42" i="1"/>
  <c r="K42" i="1"/>
  <c r="K48" i="1"/>
  <c r="J43" i="1"/>
  <c r="K43" i="1"/>
  <c r="J44" i="1"/>
  <c r="K44" i="1"/>
  <c r="AM44" i="1"/>
  <c r="J45" i="1"/>
  <c r="K45" i="1"/>
  <c r="J46" i="1"/>
  <c r="K46" i="1"/>
  <c r="AH46" i="1"/>
  <c r="K1" i="1"/>
  <c r="M1" i="1"/>
  <c r="J17" i="1"/>
  <c r="K17" i="1"/>
  <c r="AM17" i="1"/>
  <c r="R17" i="1"/>
  <c r="S17" i="1"/>
  <c r="Z17" i="1"/>
  <c r="AJ17" i="1"/>
  <c r="AK17" i="1"/>
  <c r="AB18" i="1"/>
  <c r="J18" i="1"/>
  <c r="K18" i="1"/>
  <c r="R18" i="1"/>
  <c r="S18" i="1"/>
  <c r="AD18" i="1"/>
  <c r="AE18" i="1"/>
  <c r="AN18" i="1"/>
  <c r="K19" i="1"/>
  <c r="AM19" i="1"/>
  <c r="Q47" i="1"/>
  <c r="S19" i="1"/>
  <c r="Z19" i="1"/>
  <c r="AB19" i="1"/>
  <c r="AN19" i="1"/>
  <c r="H47" i="1"/>
  <c r="S20" i="1"/>
  <c r="Z20" i="1"/>
  <c r="AB20" i="1"/>
  <c r="AF20" i="1"/>
  <c r="AG20" i="1"/>
  <c r="AN20" i="1"/>
  <c r="J21" i="1"/>
  <c r="K21" i="1"/>
  <c r="R21" i="1"/>
  <c r="S21" i="1"/>
  <c r="AB22" i="1"/>
  <c r="J22" i="1"/>
  <c r="K22" i="1"/>
  <c r="AM22" i="1"/>
  <c r="R22" i="1"/>
  <c r="S22" i="1"/>
  <c r="AD22" i="1"/>
  <c r="AE22" i="1"/>
  <c r="AN22" i="1"/>
  <c r="K23" i="1"/>
  <c r="S23" i="1"/>
  <c r="Z23" i="1"/>
  <c r="AB23" i="1"/>
  <c r="AM23" i="1"/>
  <c r="AN23" i="1"/>
  <c r="S24" i="1"/>
  <c r="P47" i="1"/>
  <c r="Z24" i="1"/>
  <c r="AB24" i="1"/>
  <c r="AF24" i="1"/>
  <c r="AN24" i="1"/>
  <c r="J25" i="1"/>
  <c r="R25" i="1"/>
  <c r="S25" i="1"/>
  <c r="AJ25" i="1"/>
  <c r="AK25" i="1"/>
  <c r="AB26" i="1"/>
  <c r="J26" i="1"/>
  <c r="K26" i="1"/>
  <c r="R26" i="1"/>
  <c r="S26" i="1"/>
  <c r="AD26" i="1"/>
  <c r="AE26" i="1"/>
  <c r="AN26" i="1"/>
  <c r="K27" i="1"/>
  <c r="AM27" i="1"/>
  <c r="S27" i="1"/>
  <c r="Z27" i="1"/>
  <c r="AB27" i="1"/>
  <c r="AN27" i="1"/>
  <c r="S28" i="1"/>
  <c r="Z28" i="1"/>
  <c r="AB28" i="1"/>
  <c r="AF28" i="1"/>
  <c r="AG28" i="1"/>
  <c r="AN28" i="1"/>
  <c r="J29" i="1"/>
  <c r="K29" i="1"/>
  <c r="R29" i="1"/>
  <c r="S29" i="1"/>
  <c r="AJ29" i="1"/>
  <c r="AK29" i="1"/>
  <c r="AB30" i="1"/>
  <c r="J30" i="1"/>
  <c r="K30" i="1"/>
  <c r="AM30" i="1"/>
  <c r="R30" i="1"/>
  <c r="S30" i="1"/>
  <c r="AD30" i="1"/>
  <c r="AE30" i="1"/>
  <c r="AN30" i="1"/>
  <c r="K31" i="1"/>
  <c r="AM31" i="1"/>
  <c r="S31" i="1"/>
  <c r="Z31" i="1"/>
  <c r="AB31" i="1"/>
  <c r="AN31" i="1"/>
  <c r="S32" i="1"/>
  <c r="Z32" i="1"/>
  <c r="AB32" i="1"/>
  <c r="AF32" i="1"/>
  <c r="AN32" i="1"/>
  <c r="K33" i="1"/>
  <c r="AM33" i="1"/>
  <c r="J33" i="1"/>
  <c r="R33" i="1"/>
  <c r="S33" i="1"/>
  <c r="AJ33" i="1"/>
  <c r="AK33" i="1"/>
  <c r="AB34" i="1"/>
  <c r="J34" i="1"/>
  <c r="K34" i="1"/>
  <c r="R34" i="1"/>
  <c r="S34" i="1"/>
  <c r="AD34" i="1"/>
  <c r="AE34" i="1"/>
  <c r="AN34" i="1"/>
  <c r="K35" i="1"/>
  <c r="S35" i="1"/>
  <c r="Z35" i="1"/>
  <c r="AB35" i="1"/>
  <c r="AM35" i="1"/>
  <c r="AN35" i="1"/>
  <c r="S36" i="1"/>
  <c r="Z36" i="1"/>
  <c r="AB36" i="1"/>
  <c r="AF36" i="1"/>
  <c r="AG36" i="1"/>
  <c r="AN36" i="1"/>
  <c r="K37" i="1"/>
  <c r="AM37" i="1"/>
  <c r="J37" i="1"/>
  <c r="S37" i="1"/>
  <c r="R37" i="1"/>
  <c r="Z37" i="1"/>
  <c r="AD49" i="1"/>
  <c r="F47" i="1"/>
  <c r="AD38" i="1"/>
  <c r="AE38" i="1"/>
  <c r="J38" i="1"/>
  <c r="K38" i="1"/>
  <c r="N47" i="1"/>
  <c r="R38" i="1"/>
  <c r="S38" i="1"/>
  <c r="J39" i="1"/>
  <c r="K39" i="1"/>
  <c r="R39" i="1"/>
  <c r="S39" i="1"/>
  <c r="Z39" i="1"/>
  <c r="AB39" i="1"/>
  <c r="AD39" i="1"/>
  <c r="AH39" i="1"/>
  <c r="AM39" i="1"/>
  <c r="AN39" i="1"/>
  <c r="K40" i="1"/>
  <c r="U48" i="1"/>
  <c r="Z40" i="1"/>
  <c r="AH40" i="1"/>
  <c r="AB40" i="1"/>
  <c r="AD40" i="1"/>
  <c r="AM40" i="1"/>
  <c r="AN40" i="1"/>
  <c r="AD41" i="1"/>
  <c r="AE41" i="1"/>
  <c r="L50" i="1"/>
  <c r="Z41" i="1"/>
  <c r="AB41" i="1"/>
  <c r="AF41" i="1"/>
  <c r="AG41" i="1"/>
  <c r="AN41" i="1"/>
  <c r="AD42" i="1"/>
  <c r="AE42" i="1"/>
  <c r="AB42" i="1"/>
  <c r="Z42" i="1"/>
  <c r="AJ42" i="1"/>
  <c r="AK42" i="1"/>
  <c r="AB43" i="1"/>
  <c r="AM43" i="1"/>
  <c r="AJ43" i="1"/>
  <c r="AK43" i="1"/>
  <c r="AD43" i="1"/>
  <c r="AE43" i="1"/>
  <c r="AN43" i="1"/>
  <c r="Z44" i="1"/>
  <c r="AH44" i="1"/>
  <c r="AB44" i="1"/>
  <c r="AN44" i="1"/>
  <c r="AD45" i="1"/>
  <c r="Z45" i="1"/>
  <c r="AB45" i="1"/>
  <c r="AF45" i="1"/>
  <c r="AG45" i="1"/>
  <c r="AN45" i="1"/>
  <c r="AD46" i="1"/>
  <c r="AE46" i="1"/>
  <c r="AB46" i="1"/>
  <c r="Z46" i="1"/>
  <c r="AJ46" i="1"/>
  <c r="AK46" i="1"/>
  <c r="E47" i="1"/>
  <c r="G47" i="1"/>
  <c r="I47" i="1"/>
  <c r="O47" i="1"/>
  <c r="C48" i="1"/>
  <c r="O48" i="1"/>
  <c r="T48" i="1"/>
  <c r="T52" i="1"/>
  <c r="G50" i="1"/>
  <c r="O50" i="1"/>
  <c r="O52" i="1"/>
  <c r="T50" i="1"/>
  <c r="U50" i="1"/>
  <c r="AD50" i="1"/>
  <c r="AF51" i="1"/>
  <c r="X50" i="1"/>
  <c r="AE45" i="1"/>
  <c r="AD28" i="1"/>
  <c r="K28" i="1"/>
  <c r="AM28" i="1"/>
  <c r="R27" i="1"/>
  <c r="AJ27" i="1"/>
  <c r="AK27" i="1"/>
  <c r="AF27" i="1"/>
  <c r="AG27" i="1"/>
  <c r="AB25" i="1"/>
  <c r="AN25" i="1"/>
  <c r="Z21" i="1"/>
  <c r="AF21" i="1"/>
  <c r="AD20" i="1"/>
  <c r="K20" i="1"/>
  <c r="AM20" i="1"/>
  <c r="R19" i="1"/>
  <c r="AJ19" i="1"/>
  <c r="AK19" i="1"/>
  <c r="AF19" i="1"/>
  <c r="AG19" i="1"/>
  <c r="Y50" i="1"/>
  <c r="Y48" i="1"/>
  <c r="Y52" i="1"/>
  <c r="G48" i="1"/>
  <c r="AN46" i="1"/>
  <c r="AJ45" i="1"/>
  <c r="AK45" i="1"/>
  <c r="AF44" i="1"/>
  <c r="AG44" i="1"/>
  <c r="AN42" i="1"/>
  <c r="AH42" i="1"/>
  <c r="AJ41" i="1"/>
  <c r="AK41" i="1"/>
  <c r="AF40" i="1"/>
  <c r="AG40" i="1"/>
  <c r="R36" i="1"/>
  <c r="J32" i="1"/>
  <c r="J31" i="1"/>
  <c r="AD31" i="1"/>
  <c r="AE31" i="1"/>
  <c r="AJ30" i="1"/>
  <c r="AK30" i="1"/>
  <c r="Z30" i="1"/>
  <c r="AH30" i="1"/>
  <c r="AF30" i="1"/>
  <c r="AG30" i="1"/>
  <c r="AD29" i="1"/>
  <c r="AE29" i="1"/>
  <c r="R28" i="1"/>
  <c r="AG25" i="1"/>
  <c r="K25" i="1"/>
  <c r="J24" i="1"/>
  <c r="J23" i="1"/>
  <c r="AD23" i="1"/>
  <c r="AE23" i="1"/>
  <c r="AJ22" i="1"/>
  <c r="AK22" i="1"/>
  <c r="Z22" i="1"/>
  <c r="AF22" i="1"/>
  <c r="AG22" i="1"/>
  <c r="AD21" i="1"/>
  <c r="AE21" i="1"/>
  <c r="R20" i="1"/>
  <c r="Z38" i="1"/>
  <c r="AH38" i="1"/>
  <c r="AF38" i="1"/>
  <c r="AG38" i="1"/>
  <c r="AB37" i="1"/>
  <c r="AN37" i="1"/>
  <c r="AD36" i="1"/>
  <c r="AE36" i="1"/>
  <c r="K36" i="1"/>
  <c r="D50" i="1"/>
  <c r="X48" i="1"/>
  <c r="X52" i="1"/>
  <c r="D48" i="1"/>
  <c r="D52" i="1"/>
  <c r="M47" i="1"/>
  <c r="AJ44" i="1"/>
  <c r="AK44" i="1"/>
  <c r="AF43" i="1"/>
  <c r="AG43" i="1"/>
  <c r="Z43" i="1"/>
  <c r="AJ40" i="1"/>
  <c r="AK40" i="1"/>
  <c r="AE40" i="1"/>
  <c r="J40" i="1"/>
  <c r="AE39" i="1"/>
  <c r="AJ39" i="1"/>
  <c r="AK39" i="1"/>
  <c r="AF39" i="1"/>
  <c r="AG39" i="1"/>
  <c r="AN38" i="1"/>
  <c r="AJ37" i="1"/>
  <c r="AK37" i="1"/>
  <c r="Z33" i="1"/>
  <c r="AF33" i="1"/>
  <c r="AG33" i="1"/>
  <c r="AG32" i="1"/>
  <c r="AD32" i="1"/>
  <c r="AE32" i="1"/>
  <c r="K32" i="1"/>
  <c r="AM32" i="1"/>
  <c r="R31" i="1"/>
  <c r="AJ31" i="1"/>
  <c r="AK31" i="1"/>
  <c r="AF31" i="1"/>
  <c r="AG31" i="1"/>
  <c r="AB29" i="1"/>
  <c r="AN29" i="1"/>
  <c r="AM26" i="1"/>
  <c r="Z25" i="1"/>
  <c r="AF25" i="1"/>
  <c r="AG24" i="1"/>
  <c r="AD24" i="1"/>
  <c r="AE24" i="1"/>
  <c r="K24" i="1"/>
  <c r="R23" i="1"/>
  <c r="AJ23" i="1"/>
  <c r="AK23" i="1"/>
  <c r="AF23" i="1"/>
  <c r="AG23" i="1"/>
  <c r="AJ21" i="1"/>
  <c r="AK21" i="1"/>
  <c r="AB21" i="1"/>
  <c r="AN21" i="1"/>
  <c r="AM18" i="1"/>
  <c r="AB17" i="1"/>
  <c r="AD17" i="1"/>
  <c r="AE17" i="1"/>
  <c r="AN17" i="1"/>
  <c r="R35" i="1"/>
  <c r="AJ35" i="1"/>
  <c r="AK35" i="1"/>
  <c r="AF35" i="1"/>
  <c r="AG35" i="1"/>
  <c r="AB33" i="1"/>
  <c r="AN33" i="1"/>
  <c r="Z29" i="1"/>
  <c r="AF29" i="1"/>
  <c r="AG29" i="1"/>
  <c r="L48" i="1"/>
  <c r="L52" i="1"/>
  <c r="L47" i="1"/>
  <c r="D47" i="1"/>
  <c r="AF46" i="1"/>
  <c r="AG46" i="1"/>
  <c r="AD44" i="1"/>
  <c r="AE44" i="1"/>
  <c r="AF42" i="1"/>
  <c r="AG42" i="1"/>
  <c r="AJ38" i="1"/>
  <c r="AK38" i="1"/>
  <c r="AM38" i="1"/>
  <c r="AB38" i="1"/>
  <c r="AF37" i="1"/>
  <c r="AG37" i="1"/>
  <c r="AD37" i="1"/>
  <c r="AE37" i="1"/>
  <c r="J36" i="1"/>
  <c r="J35" i="1"/>
  <c r="AD35" i="1"/>
  <c r="AE35" i="1"/>
  <c r="AJ34" i="1"/>
  <c r="AK34" i="1"/>
  <c r="Z34" i="1"/>
  <c r="AF34" i="1"/>
  <c r="AG34" i="1"/>
  <c r="AD33" i="1"/>
  <c r="AE33" i="1"/>
  <c r="R32" i="1"/>
  <c r="AM29" i="1"/>
  <c r="AH29" i="1"/>
  <c r="AE28" i="1"/>
  <c r="J28" i="1"/>
  <c r="J27" i="1"/>
  <c r="AD27" i="1"/>
  <c r="AE27" i="1"/>
  <c r="AJ26" i="1"/>
  <c r="AK26" i="1"/>
  <c r="Z26" i="1"/>
  <c r="AH26" i="1"/>
  <c r="AF26" i="1"/>
  <c r="AG26" i="1"/>
  <c r="AD25" i="1"/>
  <c r="AE25" i="1"/>
  <c r="R24" i="1"/>
  <c r="AG21" i="1"/>
  <c r="AM21" i="1"/>
  <c r="AH21" i="1"/>
  <c r="AE20" i="1"/>
  <c r="J20" i="1"/>
  <c r="J19" i="1"/>
  <c r="AD19" i="1"/>
  <c r="AE19" i="1"/>
  <c r="AJ18" i="1"/>
  <c r="AK18" i="1"/>
  <c r="Z18" i="1"/>
  <c r="AF18" i="1"/>
  <c r="AG18" i="1"/>
  <c r="AJ36" i="1"/>
  <c r="AK36" i="1"/>
  <c r="AJ32" i="1"/>
  <c r="AK32" i="1"/>
  <c r="AJ28" i="1"/>
  <c r="AK28" i="1"/>
  <c r="AJ24" i="1"/>
  <c r="AK24" i="1"/>
  <c r="AJ20" i="1"/>
  <c r="AK20" i="1"/>
  <c r="AF17" i="1"/>
  <c r="AG17" i="1"/>
  <c r="AM41" i="1"/>
  <c r="AH41" i="1"/>
  <c r="AH36" i="1"/>
  <c r="AM36" i="1"/>
  <c r="AM24" i="1"/>
  <c r="AH24" i="1"/>
  <c r="AM25" i="1"/>
  <c r="AH25" i="1"/>
  <c r="AM45" i="1"/>
  <c r="AH45" i="1"/>
  <c r="AH22" i="1"/>
  <c r="AH37" i="1"/>
  <c r="AH35" i="1"/>
  <c r="AH34" i="1"/>
  <c r="AH23" i="1"/>
  <c r="AH19" i="1"/>
  <c r="AH20" i="1"/>
  <c r="J47" i="1"/>
  <c r="AH18" i="1"/>
  <c r="R47" i="1"/>
  <c r="G52" i="1"/>
  <c r="U52" i="1"/>
  <c r="H53" i="1"/>
  <c r="AH32" i="1"/>
  <c r="S47" i="1"/>
  <c r="AH31" i="1"/>
  <c r="AH27" i="1"/>
  <c r="AH28" i="1"/>
  <c r="AH17" i="1"/>
  <c r="AM34" i="1"/>
  <c r="AH33" i="1"/>
  <c r="AH43" i="1"/>
  <c r="S52" i="1"/>
  <c r="D53" i="1"/>
  <c r="F53" i="1"/>
  <c r="S50" i="1"/>
  <c r="AM46" i="1"/>
  <c r="K47" i="1"/>
  <c r="K50" i="1"/>
  <c r="K52" i="1"/>
  <c r="AM42" i="1"/>
  <c r="Z50" i="1"/>
  <c r="Z48" i="1"/>
  <c r="Z52" i="1"/>
  <c r="AH35" i="2"/>
  <c r="AH34" i="2"/>
  <c r="J48" i="2"/>
  <c r="Y51" i="2"/>
  <c r="Y53" i="2"/>
  <c r="AH26" i="2"/>
  <c r="S53" i="2"/>
  <c r="D54" i="2"/>
  <c r="AH45" i="2"/>
  <c r="AH42" i="2"/>
  <c r="AH39" i="2"/>
  <c r="AH29" i="2"/>
  <c r="AE24" i="2"/>
  <c r="AH23" i="2"/>
  <c r="AH19" i="2"/>
  <c r="AH43" i="2"/>
  <c r="AH37" i="2"/>
  <c r="AH33" i="2"/>
  <c r="AH46" i="2"/>
  <c r="AH41" i="2"/>
  <c r="AH30" i="2"/>
  <c r="AE28" i="2"/>
  <c r="AH25" i="2"/>
  <c r="AH21" i="2"/>
  <c r="AH17" i="2"/>
  <c r="X51" i="2"/>
  <c r="AF47" i="2"/>
  <c r="AG47" i="2"/>
  <c r="AD45" i="2"/>
  <c r="AE45" i="2"/>
  <c r="AH44" i="2"/>
  <c r="AF43" i="2"/>
  <c r="AG43" i="2"/>
  <c r="AD41" i="2"/>
  <c r="AE41" i="2"/>
  <c r="AH40" i="2"/>
  <c r="AF39" i="2"/>
  <c r="AG39" i="2"/>
  <c r="AD37" i="2"/>
  <c r="AE37" i="2"/>
  <c r="R37" i="2"/>
  <c r="K36" i="2"/>
  <c r="AH36" i="2"/>
  <c r="AF35" i="2"/>
  <c r="AG35" i="2"/>
  <c r="AD33" i="2"/>
  <c r="AE33" i="2"/>
  <c r="R33" i="2"/>
  <c r="K32" i="2"/>
  <c r="AH32" i="2"/>
  <c r="AF31" i="2"/>
  <c r="AG31" i="2"/>
  <c r="AD29" i="2"/>
  <c r="AE29" i="2"/>
  <c r="R29" i="2"/>
  <c r="R48" i="2"/>
  <c r="K28" i="2"/>
  <c r="AH28" i="2"/>
  <c r="AF27" i="2"/>
  <c r="AG27" i="2"/>
  <c r="AD25" i="2"/>
  <c r="AE25" i="2"/>
  <c r="K24" i="2"/>
  <c r="AH24" i="2"/>
  <c r="AF23" i="2"/>
  <c r="AG23" i="2"/>
  <c r="AD21" i="2"/>
  <c r="AE21" i="2"/>
  <c r="K20" i="2"/>
  <c r="AH20" i="2"/>
  <c r="AF19" i="2"/>
  <c r="AG19" i="2"/>
  <c r="AF46" i="2"/>
  <c r="AG46" i="2"/>
  <c r="AF42" i="2"/>
  <c r="AG42" i="2"/>
  <c r="AF38" i="2"/>
  <c r="AG38" i="2"/>
  <c r="AF34" i="2"/>
  <c r="AG34" i="2"/>
  <c r="AF30" i="2"/>
  <c r="AG30" i="2"/>
  <c r="AF26" i="2"/>
  <c r="AG26" i="2"/>
  <c r="AD47" i="2"/>
  <c r="AE47" i="2"/>
  <c r="AD43" i="2"/>
  <c r="AE43" i="2"/>
  <c r="AD39" i="2"/>
  <c r="AE39" i="2"/>
  <c r="AD35" i="2"/>
  <c r="AE35" i="2"/>
  <c r="AD31" i="2"/>
  <c r="AE31" i="2"/>
  <c r="AD27" i="2"/>
  <c r="AE27" i="2"/>
  <c r="AF25" i="2"/>
  <c r="AG25" i="2"/>
  <c r="AD23" i="2"/>
  <c r="AE23" i="2"/>
  <c r="AF21" i="2"/>
  <c r="AG21" i="2"/>
  <c r="AD19" i="2"/>
  <c r="AE19" i="2"/>
  <c r="AF17" i="2"/>
  <c r="AG17" i="2"/>
  <c r="K48" i="2"/>
  <c r="F54" i="2"/>
  <c r="K49" i="2"/>
  <c r="K53" i="2"/>
  <c r="AH26" i="3"/>
  <c r="AH45" i="3"/>
  <c r="AH22" i="3"/>
  <c r="S48" i="3"/>
  <c r="S52" i="3"/>
  <c r="D53" i="3"/>
  <c r="J47" i="3"/>
  <c r="AH46" i="3"/>
  <c r="X52" i="3"/>
  <c r="AE35" i="3"/>
  <c r="AH19" i="3"/>
  <c r="T50" i="3"/>
  <c r="T52" i="3"/>
  <c r="S47" i="3"/>
  <c r="AB46" i="3"/>
  <c r="AG45" i="3"/>
  <c r="AD44" i="3"/>
  <c r="AE44" i="3"/>
  <c r="Z43" i="3"/>
  <c r="AH43" i="3"/>
  <c r="AG43" i="3"/>
  <c r="AD42" i="3"/>
  <c r="AE42" i="3"/>
  <c r="AD40" i="3"/>
  <c r="AE40" i="3"/>
  <c r="Z39" i="3"/>
  <c r="AF39" i="3"/>
  <c r="AG39" i="3"/>
  <c r="AF37" i="3"/>
  <c r="AG37" i="3"/>
  <c r="AB34" i="3"/>
  <c r="AH30" i="3"/>
  <c r="AE28" i="3"/>
  <c r="AH23" i="3"/>
  <c r="AF36" i="3"/>
  <c r="AG36" i="3"/>
  <c r="Y50" i="3"/>
  <c r="Y52" i="3"/>
  <c r="AD46" i="3"/>
  <c r="AE46" i="3"/>
  <c r="AF44" i="3"/>
  <c r="AG44" i="3"/>
  <c r="Z42" i="3"/>
  <c r="Z50" i="3"/>
  <c r="Z52" i="3"/>
  <c r="AF42" i="3"/>
  <c r="AG42" i="3"/>
  <c r="AF40" i="3"/>
  <c r="AG40" i="3"/>
  <c r="Z38" i="3"/>
  <c r="AH38" i="3"/>
  <c r="AF38" i="3"/>
  <c r="AG38" i="3"/>
  <c r="AD37" i="3"/>
  <c r="AE37" i="3"/>
  <c r="AH36" i="3"/>
  <c r="AH28" i="3"/>
  <c r="AH18" i="3"/>
  <c r="D50" i="3"/>
  <c r="D52" i="3"/>
  <c r="AF46" i="3"/>
  <c r="AG46" i="3"/>
  <c r="AD41" i="3"/>
  <c r="AE41" i="3"/>
  <c r="AD36" i="3"/>
  <c r="AE36" i="3"/>
  <c r="Z35" i="3"/>
  <c r="AH35" i="3"/>
  <c r="AF35" i="3"/>
  <c r="AG35" i="3"/>
  <c r="AH32" i="3"/>
  <c r="AD38" i="3"/>
  <c r="AE38" i="3"/>
  <c r="AD34" i="3"/>
  <c r="AE34" i="3"/>
  <c r="AF32" i="3"/>
  <c r="AG32" i="3"/>
  <c r="AD30" i="3"/>
  <c r="AE30" i="3"/>
  <c r="AF28" i="3"/>
  <c r="AG28" i="3"/>
  <c r="AD26" i="3"/>
  <c r="AE26" i="3"/>
  <c r="R26" i="3"/>
  <c r="AF24" i="3"/>
  <c r="AG24" i="3"/>
  <c r="AD22" i="3"/>
  <c r="AE22" i="3"/>
  <c r="R22" i="3"/>
  <c r="K21" i="3"/>
  <c r="AH21" i="3"/>
  <c r="AF20" i="3"/>
  <c r="AG20" i="3"/>
  <c r="AD18" i="3"/>
  <c r="AE18" i="3"/>
  <c r="R18" i="3"/>
  <c r="R47" i="3"/>
  <c r="K17" i="3"/>
  <c r="AF31" i="3"/>
  <c r="AG31" i="3"/>
  <c r="AF27" i="3"/>
  <c r="AG27" i="3"/>
  <c r="AF23" i="3"/>
  <c r="AG23" i="3"/>
  <c r="AF19" i="3"/>
  <c r="AG19" i="3"/>
  <c r="AD32" i="3"/>
  <c r="AE32" i="3"/>
  <c r="AD24" i="3"/>
  <c r="AE24" i="3"/>
  <c r="AD20" i="3"/>
  <c r="AE20" i="3"/>
  <c r="Z48" i="3"/>
  <c r="AH17" i="3"/>
  <c r="K50" i="3"/>
  <c r="K48" i="3"/>
  <c r="AH25" i="3"/>
  <c r="AH40" i="3"/>
  <c r="K52" i="3"/>
  <c r="F53" i="3"/>
  <c r="AH42" i="3"/>
</calcChain>
</file>

<file path=xl/sharedStrings.xml><?xml version="1.0" encoding="utf-8"?>
<sst xmlns="http://schemas.openxmlformats.org/spreadsheetml/2006/main" count="748" uniqueCount="183">
  <si>
    <t>Комментарий</t>
  </si>
  <si>
    <t>/  /</t>
  </si>
  <si>
    <t>ООО "CпецПроект Сервис"</t>
  </si>
  <si>
    <t>Ответственный за учет тепловой энергии</t>
  </si>
  <si>
    <t>Гкал</t>
  </si>
  <si>
    <t>т</t>
  </si>
  <si>
    <t>Wсумм</t>
  </si>
  <si>
    <t>Wгвс</t>
  </si>
  <si>
    <t>M2гвс</t>
  </si>
  <si>
    <t>M1гвс</t>
  </si>
  <si>
    <t>M2</t>
  </si>
  <si>
    <t>M1</t>
  </si>
  <si>
    <t>Дата</t>
  </si>
  <si>
    <t>Часы нештатных ситуаций с остановом учёта, ч</t>
  </si>
  <si>
    <t>Часы нештатных ситуаций с подстановкой договорных значений, ч</t>
  </si>
  <si>
    <t>Часы отключения электропитания, ч</t>
  </si>
  <si>
    <t>W без гвс (Гкал)</t>
  </si>
  <si>
    <t>W гвс (Гкал)</t>
  </si>
  <si>
    <t>V гвс (м3)</t>
  </si>
  <si>
    <t>Тхв на источнике</t>
  </si>
  <si>
    <t>Сумма:</t>
  </si>
  <si>
    <t>С</t>
  </si>
  <si>
    <t>Снятие досчёта по среднему предыдущего отчёта</t>
  </si>
  <si>
    <t>Досчёт по среднему до конца месяца</t>
  </si>
  <si>
    <t>Итого</t>
  </si>
  <si>
    <t>Среднее</t>
  </si>
  <si>
    <t>П</t>
  </si>
  <si>
    <t>(ТВ2 СП6)</t>
  </si>
  <si>
    <t>разница</t>
  </si>
  <si>
    <t>Погр. (%)</t>
  </si>
  <si>
    <t>ГВС</t>
  </si>
  <si>
    <t>Пр. Гики</t>
  </si>
  <si>
    <t>отоп. (т/ч)</t>
  </si>
  <si>
    <t>м3</t>
  </si>
  <si>
    <t>гр.C</t>
  </si>
  <si>
    <t>кгс/см2</t>
  </si>
  <si>
    <t>ч</t>
  </si>
  <si>
    <t>Пр. Гики ГВС</t>
  </si>
  <si>
    <t>Пр. нагр.</t>
  </si>
  <si>
    <t>M1гвс-M2гвс</t>
  </si>
  <si>
    <t>Тип расчета</t>
  </si>
  <si>
    <t>V1гвс-V2гвс</t>
  </si>
  <si>
    <t>t1гвс-t2гвс</t>
  </si>
  <si>
    <t>P2гвс</t>
  </si>
  <si>
    <t>t2гвс</t>
  </si>
  <si>
    <t>V2гвс</t>
  </si>
  <si>
    <t>P1гвс</t>
  </si>
  <si>
    <t>t1гвс</t>
  </si>
  <si>
    <t>V1гвс</t>
  </si>
  <si>
    <t>M1-M2</t>
  </si>
  <si>
    <t>t1-t2</t>
  </si>
  <si>
    <t>P2</t>
  </si>
  <si>
    <t>t2</t>
  </si>
  <si>
    <t>P1</t>
  </si>
  <si>
    <t>t1</t>
  </si>
  <si>
    <t>n</t>
  </si>
  <si>
    <t>НС</t>
  </si>
  <si>
    <r>
      <t>Договорные нагрузки:            Gот (т/ч) =</t>
    </r>
    <r>
      <rPr>
        <b/>
        <sz val="11"/>
        <color indexed="8"/>
        <rFont val="Arial Cyr"/>
        <family val="2"/>
        <charset val="204"/>
      </rPr>
      <t xml:space="preserve">8.53      </t>
    </r>
    <r>
      <rPr>
        <sz val="11"/>
        <color indexed="8"/>
        <rFont val="Arial Cyr"/>
        <family val="2"/>
        <charset val="204"/>
      </rPr>
      <t xml:space="preserve">    Gвент. (т/ч) =        Gгвс=</t>
    </r>
    <r>
      <rPr>
        <b/>
        <sz val="11"/>
        <color indexed="8"/>
        <rFont val="Arial Cyr"/>
        <family val="2"/>
        <charset val="204"/>
      </rPr>
      <t xml:space="preserve">8.64 </t>
    </r>
    <r>
      <rPr>
        <sz val="11"/>
        <color indexed="8"/>
        <rFont val="Arial Cyr"/>
        <family val="2"/>
        <charset val="204"/>
      </rPr>
      <t xml:space="preserve">    Gгвс (т/сут) = </t>
    </r>
    <r>
      <rPr>
        <b/>
        <sz val="11"/>
        <color indexed="8"/>
        <rFont val="Arial Cyr"/>
        <family val="2"/>
        <charset val="204"/>
      </rPr>
      <t xml:space="preserve">       </t>
    </r>
    <r>
      <rPr>
        <sz val="11"/>
        <color indexed="8"/>
        <rFont val="Arial Cyr"/>
        <family val="2"/>
        <charset val="204"/>
      </rPr>
      <t xml:space="preserve">Gцир. (т/ч) = </t>
    </r>
  </si>
  <si>
    <t>7</t>
  </si>
  <si>
    <t>0.28</t>
  </si>
  <si>
    <t>ТЭМ-212 25</t>
  </si>
  <si>
    <t>Тр. подпитки (V5)</t>
  </si>
  <si>
    <t>тр.цирк. ГВС</t>
  </si>
  <si>
    <t>36</t>
  </si>
  <si>
    <t>0.48</t>
  </si>
  <si>
    <t>ПРЭМ-50-D 50</t>
  </si>
  <si>
    <t>Обратн.тр.</t>
  </si>
  <si>
    <t>0.29</t>
  </si>
  <si>
    <t>ПРЭМ-50-С1 50</t>
  </si>
  <si>
    <t>тр-д. ГВС</t>
  </si>
  <si>
    <t>Подающ. тр.</t>
  </si>
  <si>
    <t>Gmax</t>
  </si>
  <si>
    <t>Gmin</t>
  </si>
  <si>
    <t>расходомер</t>
  </si>
  <si>
    <r>
      <t xml:space="preserve">Тепловычислитель: </t>
    </r>
    <r>
      <rPr>
        <b/>
        <sz val="12"/>
        <rFont val="Arial Cyr"/>
        <charset val="204"/>
      </rPr>
      <t>СПТ-943</t>
    </r>
    <r>
      <rPr>
        <sz val="12"/>
        <rFont val="Arial Cyr"/>
        <charset val="204"/>
      </rPr>
      <t xml:space="preserve"> № </t>
    </r>
    <r>
      <rPr>
        <b/>
        <sz val="12"/>
        <rFont val="Arial Cyr"/>
        <charset val="204"/>
      </rPr>
      <t>21133</t>
    </r>
  </si>
  <si>
    <t>Режим(схема): 2;0</t>
  </si>
  <si>
    <t>Источник теплоты: ТЭЦ-14</t>
  </si>
  <si>
    <t>21749-1</t>
  </si>
  <si>
    <t>Договор</t>
  </si>
  <si>
    <t>СИ-3</t>
  </si>
  <si>
    <t>Схема теплоснабжения: Двухтрубная с циркуляцией ГВС  независимая</t>
  </si>
  <si>
    <t xml:space="preserve">Оборонная, 22 ИТП1 </t>
  </si>
  <si>
    <t>Адрес</t>
  </si>
  <si>
    <t xml:space="preserve"> </t>
  </si>
  <si>
    <t>ООО "Жилкомсервис"</t>
  </si>
  <si>
    <t>Потребитель</t>
  </si>
  <si>
    <t>по</t>
  </si>
  <si>
    <t>с</t>
  </si>
  <si>
    <t>Отчёт о потреблении тепловой энергии и теплоносителя</t>
  </si>
  <si>
    <t>23.09.17</t>
  </si>
  <si>
    <t>0</t>
  </si>
  <si>
    <t>24.09.17</t>
  </si>
  <si>
    <t>25.09.17</t>
  </si>
  <si>
    <t>26.09.17</t>
  </si>
  <si>
    <t>27.09.17</t>
  </si>
  <si>
    <t>28.09.17</t>
  </si>
  <si>
    <t>29.09.17</t>
  </si>
  <si>
    <t>30.09.17</t>
  </si>
  <si>
    <t>01.10.17</t>
  </si>
  <si>
    <t>02.10.17</t>
  </si>
  <si>
    <t>03.10.17</t>
  </si>
  <si>
    <t>04.10.17</t>
  </si>
  <si>
    <t>05.10.17</t>
  </si>
  <si>
    <t>06.10.17</t>
  </si>
  <si>
    <t>07.10.17</t>
  </si>
  <si>
    <t>08.10.17</t>
  </si>
  <si>
    <t>09.10.17</t>
  </si>
  <si>
    <t>10.10.17</t>
  </si>
  <si>
    <t>11.10.17</t>
  </si>
  <si>
    <t>12.10.17</t>
  </si>
  <si>
    <t>13.10.17</t>
  </si>
  <si>
    <t>14.10.17</t>
  </si>
  <si>
    <t>15.10.17</t>
  </si>
  <si>
    <t>16.10.17</t>
  </si>
  <si>
    <t>17.10.17</t>
  </si>
  <si>
    <t>18.10.17</t>
  </si>
  <si>
    <t>19.10.17</t>
  </si>
  <si>
    <t>20.10.17</t>
  </si>
  <si>
    <t>21.10.17</t>
  </si>
  <si>
    <t>22.10.17</t>
  </si>
  <si>
    <t>Заявка: 02/147-2869 от 17.10.17</t>
  </si>
  <si>
    <t>23.10.17</t>
  </si>
  <si>
    <t>24.10.17</t>
  </si>
  <si>
    <t>25.10.17</t>
  </si>
  <si>
    <t>26.10.17</t>
  </si>
  <si>
    <t>27.10.17</t>
  </si>
  <si>
    <t>28.10.17</t>
  </si>
  <si>
    <t>29.10.17</t>
  </si>
  <si>
    <t>30.10.17</t>
  </si>
  <si>
    <t>31.10.17</t>
  </si>
  <si>
    <t>01.11.17</t>
  </si>
  <si>
    <t>02.11.17</t>
  </si>
  <si>
    <t>03.11.17</t>
  </si>
  <si>
    <t>04.11.17</t>
  </si>
  <si>
    <t>05.11.17</t>
  </si>
  <si>
    <t>06.11.17</t>
  </si>
  <si>
    <t>07.11.17</t>
  </si>
  <si>
    <t>08.11.17</t>
  </si>
  <si>
    <t>09.11.17</t>
  </si>
  <si>
    <t>10.11.17</t>
  </si>
  <si>
    <t>11.11.17</t>
  </si>
  <si>
    <t>12.11.17</t>
  </si>
  <si>
    <t>13.11.17</t>
  </si>
  <si>
    <t>14.11.17</t>
  </si>
  <si>
    <t>15.11.17</t>
  </si>
  <si>
    <t>16.11.17</t>
  </si>
  <si>
    <t>17.11.17</t>
  </si>
  <si>
    <t>18.11.17</t>
  </si>
  <si>
    <t>19.11.17</t>
  </si>
  <si>
    <t>20.11.17</t>
  </si>
  <si>
    <t>21.11.17</t>
  </si>
  <si>
    <t>22.11.17</t>
  </si>
  <si>
    <t>23.11.17</t>
  </si>
  <si>
    <t>24.11.17</t>
  </si>
  <si>
    <t>25.11.17</t>
  </si>
  <si>
    <t>26.11.17</t>
  </si>
  <si>
    <t>27.11.17</t>
  </si>
  <si>
    <t>28.11.17</t>
  </si>
  <si>
    <t>29.11.17</t>
  </si>
  <si>
    <t>30.11.17</t>
  </si>
  <si>
    <t>01.12.17</t>
  </si>
  <si>
    <t>02.12.17</t>
  </si>
  <si>
    <t>03.12.17</t>
  </si>
  <si>
    <t>04.12.17</t>
  </si>
  <si>
    <t>05.12.17</t>
  </si>
  <si>
    <t>06.12.17</t>
  </si>
  <si>
    <t>07.12.17</t>
  </si>
  <si>
    <t xml:space="preserve">16;18; </t>
  </si>
  <si>
    <t>08.12.17</t>
  </si>
  <si>
    <t>09.12.17</t>
  </si>
  <si>
    <t>10.12.17</t>
  </si>
  <si>
    <t>11.12.17</t>
  </si>
  <si>
    <t>12.12.17</t>
  </si>
  <si>
    <t>13.12.17</t>
  </si>
  <si>
    <t>14.12.17</t>
  </si>
  <si>
    <t>15.12.17</t>
  </si>
  <si>
    <t>16.12.17</t>
  </si>
  <si>
    <t>17.12.17</t>
  </si>
  <si>
    <t>18.12.17</t>
  </si>
  <si>
    <t>19.12.17</t>
  </si>
  <si>
    <t>20.12.17</t>
  </si>
  <si>
    <t>21.12.17</t>
  </si>
  <si>
    <t>22.12.17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</si>
</sst>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00"/>
    <numFmt numFmtId="166" formatCode="0.0"/>
  </numFmts>
  <fonts count="45" x14ac:knownFonts="1"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 Cyr"/>
      <charset val="204"/>
    </font>
    <font>
      <sz val="10"/>
      <color indexed="20"/>
      <name val="Arial Cyr"/>
      <charset val="204"/>
    </font>
    <font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charset val="204"/>
    </font>
    <font>
      <sz val="12"/>
      <color indexed="20"/>
      <name val="Arial Cyr"/>
      <charset val="204"/>
    </font>
    <font>
      <b/>
      <sz val="12"/>
      <name val="Arial Cyr"/>
      <charset val="204"/>
    </font>
    <font>
      <sz val="10"/>
      <color indexed="10"/>
      <name val="Arial Cyr"/>
      <charset val="204"/>
    </font>
    <font>
      <sz val="10"/>
      <color indexed="9"/>
      <name val="Arial Cyr"/>
      <charset val="204"/>
    </font>
    <font>
      <sz val="10"/>
      <color indexed="9"/>
      <name val="Arial"/>
      <family val="2"/>
      <charset val="204"/>
    </font>
    <font>
      <sz val="10"/>
      <name val="Arial Cyr"/>
      <family val="2"/>
      <charset val="204"/>
    </font>
    <font>
      <sz val="9"/>
      <color indexed="9"/>
      <name val="Arial"/>
      <family val="2"/>
      <charset val="204"/>
    </font>
    <font>
      <sz val="10"/>
      <color indexed="48"/>
      <name val="Arial Cyr"/>
      <charset val="204"/>
    </font>
    <font>
      <sz val="10"/>
      <color indexed="56"/>
      <name val="Arial Cyr"/>
      <charset val="204"/>
    </font>
    <font>
      <sz val="10"/>
      <color indexed="60"/>
      <name val="Arial Cyr"/>
      <charset val="204"/>
    </font>
    <font>
      <sz val="10"/>
      <color indexed="17"/>
      <name val="Arial Cyr"/>
      <charset val="204"/>
    </font>
    <font>
      <sz val="10"/>
      <color indexed="42"/>
      <name val="Arial Cyr"/>
      <charset val="204"/>
    </font>
    <font>
      <sz val="10"/>
      <color indexed="10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0"/>
      <color indexed="48"/>
      <name val="Arial Cyr"/>
      <charset val="204"/>
    </font>
    <font>
      <b/>
      <u/>
      <sz val="10"/>
      <color indexed="56"/>
      <name val="Arial Cyr"/>
      <charset val="204"/>
    </font>
    <font>
      <b/>
      <u/>
      <sz val="10"/>
      <color indexed="20"/>
      <name val="Arial Cyr"/>
      <charset val="204"/>
    </font>
    <font>
      <b/>
      <u/>
      <sz val="10"/>
      <color indexed="60"/>
      <name val="Arial"/>
      <family val="2"/>
      <charset val="204"/>
    </font>
    <font>
      <sz val="10"/>
      <color indexed="12"/>
      <name val="Arial"/>
      <family val="2"/>
      <charset val="204"/>
    </font>
    <font>
      <b/>
      <u/>
      <sz val="10"/>
      <color indexed="12"/>
      <name val="Arial Cyr"/>
      <charset val="204"/>
    </font>
    <font>
      <sz val="10"/>
      <color indexed="17"/>
      <name val="Arial"/>
      <family val="2"/>
      <charset val="204"/>
    </font>
    <font>
      <b/>
      <u/>
      <sz val="10"/>
      <color indexed="17"/>
      <name val="Arial Cyr"/>
      <charset val="204"/>
    </font>
    <font>
      <b/>
      <u/>
      <sz val="10"/>
      <color indexed="42"/>
      <name val="Arial Cyr"/>
      <charset val="204"/>
    </font>
    <font>
      <u/>
      <sz val="10"/>
      <color indexed="10"/>
      <name val="Arial Cyr"/>
      <charset val="204"/>
    </font>
    <font>
      <b/>
      <u/>
      <sz val="10"/>
      <color indexed="56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20"/>
      <name val="Arial"/>
      <family val="2"/>
      <charset val="204"/>
    </font>
    <font>
      <sz val="11"/>
      <color indexed="8"/>
      <name val="Arial Cyr"/>
      <family val="2"/>
      <charset val="204"/>
    </font>
    <font>
      <b/>
      <sz val="11"/>
      <color indexed="8"/>
      <name val="Arial Cyr"/>
      <family val="2"/>
      <charset val="204"/>
    </font>
    <font>
      <sz val="10"/>
      <color indexed="8"/>
      <name val="Arial Cyr"/>
      <charset val="204"/>
    </font>
    <font>
      <b/>
      <sz val="10"/>
      <color indexed="8"/>
      <name val="Arial Cyr"/>
      <family val="2"/>
      <charset val="204"/>
    </font>
    <font>
      <b/>
      <sz val="12"/>
      <name val="Arial Cyr"/>
      <family val="2"/>
      <charset val="204"/>
    </font>
    <font>
      <sz val="9"/>
      <name val="Arial Cyr"/>
      <charset val="204"/>
    </font>
    <font>
      <sz val="11"/>
      <name val="Arial Cyr"/>
      <charset val="204"/>
    </font>
    <font>
      <b/>
      <sz val="14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17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</cellStyleXfs>
  <cellXfs count="91">
    <xf numFmtId="0" fontId="0" fillId="0" borderId="0" xfId="0"/>
    <xf numFmtId="0" fontId="2" fillId="0" borderId="0" xfId="5" applyNumberFormat="1" applyFont="1" applyFill="1" applyBorder="1" applyAlignment="1" applyProtection="1"/>
    <xf numFmtId="0" fontId="2" fillId="0" borderId="0" xfId="4" applyNumberFormat="1" applyFont="1" applyFill="1" applyBorder="1" applyAlignment="1" applyProtection="1"/>
    <xf numFmtId="0" fontId="2" fillId="0" borderId="0" xfId="5" applyFill="1" applyAlignment="1">
      <alignment horizontal="center"/>
    </xf>
    <xf numFmtId="0" fontId="3" fillId="0" borderId="0" xfId="5" applyNumberFormat="1" applyFont="1" applyFill="1" applyBorder="1" applyAlignment="1" applyProtection="1"/>
    <xf numFmtId="0" fontId="3" fillId="0" borderId="0" xfId="5" applyFont="1" applyFill="1" applyAlignment="1">
      <alignment horizontal="center"/>
    </xf>
    <xf numFmtId="0" fontId="4" fillId="0" borderId="0" xfId="5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Border="1" applyAlignment="1"/>
    <xf numFmtId="0" fontId="4" fillId="0" borderId="0" xfId="5" applyFont="1" applyFill="1"/>
    <xf numFmtId="0" fontId="2" fillId="0" borderId="0" xfId="5" applyFill="1"/>
    <xf numFmtId="0" fontId="7" fillId="0" borderId="0" xfId="5" applyFont="1" applyFill="1"/>
    <xf numFmtId="0" fontId="8" fillId="0" borderId="0" xfId="5" applyFont="1" applyFill="1"/>
    <xf numFmtId="0" fontId="9" fillId="0" borderId="0" xfId="5" applyFont="1" applyFill="1"/>
    <xf numFmtId="0" fontId="2" fillId="0" borderId="0" xfId="4" applyFont="1" applyFill="1"/>
    <xf numFmtId="0" fontId="10" fillId="0" borderId="0" xfId="5" applyFont="1" applyFill="1" applyAlignment="1">
      <alignment horizontal="center"/>
    </xf>
    <xf numFmtId="165" fontId="10" fillId="0" borderId="0" xfId="5" applyNumberFormat="1" applyFont="1" applyFill="1" applyAlignment="1">
      <alignment horizontal="center"/>
    </xf>
    <xf numFmtId="0" fontId="2" fillId="0" borderId="0" xfId="5" applyNumberFormat="1" applyFont="1" applyFill="1" applyBorder="1" applyAlignment="1" applyProtection="1">
      <alignment horizontal="right"/>
    </xf>
    <xf numFmtId="165" fontId="2" fillId="0" borderId="0" xfId="5" applyNumberFormat="1" applyFill="1" applyAlignment="1">
      <alignment horizontal="right"/>
    </xf>
    <xf numFmtId="0" fontId="2" fillId="0" borderId="0" xfId="5" applyFont="1" applyFill="1" applyAlignment="1">
      <alignment horizontal="center"/>
    </xf>
    <xf numFmtId="1" fontId="4" fillId="0" borderId="0" xfId="5" applyNumberFormat="1" applyFont="1" applyFill="1" applyAlignment="1">
      <alignment horizontal="center"/>
    </xf>
    <xf numFmtId="0" fontId="11" fillId="0" borderId="0" xfId="5" applyFont="1" applyFill="1" applyAlignment="1">
      <alignment horizontal="center"/>
    </xf>
    <xf numFmtId="1" fontId="12" fillId="0" borderId="3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 horizontal="right"/>
    </xf>
    <xf numFmtId="165" fontId="2" fillId="0" borderId="0" xfId="5" applyNumberFormat="1" applyFont="1" applyFill="1" applyBorder="1" applyAlignment="1" applyProtection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2" fillId="0" borderId="0" xfId="3" applyNumberFormat="1" applyFont="1" applyFill="1" applyBorder="1" applyAlignment="1" applyProtection="1">
      <alignment horizontal="right"/>
    </xf>
    <xf numFmtId="165" fontId="2" fillId="0" borderId="1" xfId="5" applyNumberFormat="1" applyFill="1" applyBorder="1" applyAlignment="1">
      <alignment horizontal="right"/>
    </xf>
    <xf numFmtId="0" fontId="2" fillId="0" borderId="1" xfId="5" applyFill="1" applyBorder="1" applyAlignment="1">
      <alignment horizontal="right"/>
    </xf>
    <xf numFmtId="0" fontId="2" fillId="0" borderId="1" xfId="5" applyFill="1" applyBorder="1"/>
    <xf numFmtId="165" fontId="2" fillId="0" borderId="0" xfId="5" applyNumberFormat="1" applyFill="1" applyAlignment="1">
      <alignment horizontal="center"/>
    </xf>
    <xf numFmtId="166" fontId="2" fillId="0" borderId="1" xfId="5" applyNumberForma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166" fontId="6" fillId="0" borderId="1" xfId="0" applyNumberFormat="1" applyFont="1" applyFill="1" applyBorder="1" applyAlignment="1">
      <alignment horizontal="right"/>
    </xf>
    <xf numFmtId="2" fontId="15" fillId="0" borderId="0" xfId="3" applyNumberFormat="1" applyFont="1" applyFill="1" applyBorder="1" applyAlignment="1" applyProtection="1">
      <alignment horizontal="center"/>
    </xf>
    <xf numFmtId="166" fontId="16" fillId="0" borderId="0" xfId="5" applyNumberFormat="1" applyFont="1" applyFill="1" applyAlignment="1">
      <alignment horizontal="center"/>
    </xf>
    <xf numFmtId="2" fontId="3" fillId="0" borderId="0" xfId="5" applyNumberFormat="1" applyFont="1" applyFill="1" applyBorder="1" applyAlignment="1" applyProtection="1">
      <alignment horizontal="center"/>
    </xf>
    <xf numFmtId="165" fontId="3" fillId="0" borderId="0" xfId="5" applyNumberFormat="1" applyFont="1" applyFill="1" applyAlignment="1">
      <alignment horizontal="center"/>
    </xf>
    <xf numFmtId="166" fontId="17" fillId="0" borderId="0" xfId="5" applyNumberFormat="1" applyFont="1" applyFill="1" applyAlignment="1">
      <alignment horizontal="center"/>
    </xf>
    <xf numFmtId="2" fontId="4" fillId="0" borderId="0" xfId="5" applyNumberFormat="1" applyFont="1" applyFill="1" applyAlignment="1">
      <alignment horizontal="center"/>
    </xf>
    <xf numFmtId="165" fontId="4" fillId="0" borderId="0" xfId="5" applyNumberFormat="1" applyFont="1" applyFill="1" applyAlignment="1">
      <alignment horizontal="center"/>
    </xf>
    <xf numFmtId="2" fontId="18" fillId="0" borderId="0" xfId="5" applyNumberFormat="1" applyFont="1" applyFill="1" applyAlignment="1">
      <alignment horizontal="center"/>
    </xf>
    <xf numFmtId="165" fontId="18" fillId="0" borderId="0" xfId="5" applyNumberFormat="1" applyFont="1" applyFill="1" applyAlignment="1">
      <alignment horizontal="center"/>
    </xf>
    <xf numFmtId="2" fontId="19" fillId="0" borderId="0" xfId="3" applyNumberFormat="1" applyFont="1" applyFill="1" applyBorder="1" applyAlignment="1" applyProtection="1">
      <alignment horizontal="center"/>
    </xf>
    <xf numFmtId="165" fontId="20" fillId="0" borderId="0" xfId="6" applyNumberFormat="1" applyFont="1" applyFill="1" applyBorder="1" applyAlignment="1">
      <alignment horizontal="center"/>
    </xf>
    <xf numFmtId="165" fontId="2" fillId="0" borderId="1" xfId="3" applyNumberFormat="1" applyFill="1" applyBorder="1" applyAlignment="1">
      <alignment horizontal="right"/>
    </xf>
    <xf numFmtId="0" fontId="2" fillId="0" borderId="1" xfId="4" applyFill="1" applyBorder="1" applyAlignment="1">
      <alignment horizontal="left"/>
    </xf>
    <xf numFmtId="164" fontId="21" fillId="0" borderId="2" xfId="6" applyNumberFormat="1" applyFont="1" applyFill="1" applyBorder="1" applyAlignment="1">
      <alignment horizontal="right"/>
    </xf>
    <xf numFmtId="0" fontId="10" fillId="0" borderId="0" xfId="5" applyFont="1" applyFill="1"/>
    <xf numFmtId="0" fontId="22" fillId="0" borderId="0" xfId="2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25" fillId="0" borderId="0" xfId="2" applyFont="1" applyFill="1" applyAlignment="1">
      <alignment horizontal="center"/>
    </xf>
    <xf numFmtId="0" fontId="26" fillId="0" borderId="0" xfId="2" applyFont="1" applyFill="1" applyAlignment="1">
      <alignment horizontal="center"/>
    </xf>
    <xf numFmtId="0" fontId="27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30" fillId="2" borderId="0" xfId="3" applyNumberFormat="1" applyFont="1" applyFill="1" applyBorder="1" applyAlignment="1" applyProtection="1">
      <alignment horizontal="center"/>
    </xf>
    <xf numFmtId="0" fontId="31" fillId="0" borderId="0" xfId="5" applyFont="1" applyFill="1" applyAlignment="1">
      <alignment horizontal="center"/>
    </xf>
    <xf numFmtId="0" fontId="22" fillId="0" borderId="0" xfId="3" applyNumberFormat="1" applyFont="1" applyFill="1" applyBorder="1" applyAlignment="1" applyProtection="1">
      <alignment horizontal="center"/>
    </xf>
    <xf numFmtId="0" fontId="32" fillId="0" borderId="0" xfId="2" applyFont="1" applyFill="1" applyAlignment="1">
      <alignment horizontal="center"/>
    </xf>
    <xf numFmtId="0" fontId="33" fillId="0" borderId="0" xfId="5" applyNumberFormat="1" applyFont="1" applyFill="1" applyBorder="1" applyAlignment="1" applyProtection="1"/>
    <xf numFmtId="0" fontId="33" fillId="0" borderId="0" xfId="5" applyFont="1" applyFill="1" applyAlignment="1">
      <alignment horizontal="center"/>
    </xf>
    <xf numFmtId="0" fontId="34" fillId="0" borderId="0" xfId="5" applyNumberFormat="1" applyFont="1" applyFill="1" applyBorder="1" applyAlignment="1" applyProtection="1"/>
    <xf numFmtId="0" fontId="34" fillId="0" borderId="0" xfId="5" applyFont="1" applyFill="1" applyAlignment="1">
      <alignment horizontal="center"/>
    </xf>
    <xf numFmtId="0" fontId="33" fillId="0" borderId="0" xfId="0" applyFont="1" applyFill="1"/>
    <xf numFmtId="0" fontId="35" fillId="0" borderId="0" xfId="0" applyFont="1" applyFill="1" applyAlignment="1">
      <alignment horizontal="center"/>
    </xf>
    <xf numFmtId="0" fontId="35" fillId="0" borderId="0" xfId="0" applyFont="1" applyFill="1"/>
    <xf numFmtId="0" fontId="35" fillId="0" borderId="0" xfId="0" applyFont="1" applyFill="1" applyBorder="1"/>
    <xf numFmtId="0" fontId="37" fillId="0" borderId="0" xfId="0" applyFont="1" applyFill="1" applyAlignment="1">
      <alignment horizontal="center"/>
    </xf>
    <xf numFmtId="0" fontId="3" fillId="0" borderId="0" xfId="4" applyNumberFormat="1" applyFont="1" applyFill="1" applyBorder="1" applyAlignment="1" applyProtection="1"/>
    <xf numFmtId="0" fontId="38" fillId="0" borderId="0" xfId="0" applyFont="1" applyFill="1" applyAlignment="1">
      <alignment horizontal="left"/>
    </xf>
    <xf numFmtId="0" fontId="38" fillId="0" borderId="0" xfId="0" applyFont="1" applyFill="1"/>
    <xf numFmtId="0" fontId="21" fillId="0" borderId="0" xfId="0" applyFont="1" applyFill="1" applyBorder="1"/>
    <xf numFmtId="0" fontId="2" fillId="0" borderId="0" xfId="3" applyNumberFormat="1" applyFont="1" applyFill="1" applyBorder="1" applyAlignment="1" applyProtection="1"/>
    <xf numFmtId="0" fontId="39" fillId="0" borderId="0" xfId="0" applyFont="1" applyFill="1" applyAlignment="1">
      <alignment horizontal="right"/>
    </xf>
    <xf numFmtId="0" fontId="9" fillId="0" borderId="0" xfId="5" applyFont="1" applyFill="1" applyAlignment="1">
      <alignment horizontal="left"/>
    </xf>
    <xf numFmtId="0" fontId="7" fillId="0" borderId="0" xfId="3" applyFont="1" applyFill="1"/>
    <xf numFmtId="0" fontId="21" fillId="0" borderId="0" xfId="0" applyFont="1" applyFill="1" applyAlignment="1">
      <alignment horizontal="right"/>
    </xf>
    <xf numFmtId="14" fontId="40" fillId="0" borderId="0" xfId="3" applyNumberFormat="1" applyFont="1" applyFill="1" applyAlignment="1">
      <alignment horizontal="left"/>
    </xf>
    <xf numFmtId="0" fontId="41" fillId="0" borderId="0" xfId="3" applyFont="1" applyFill="1" applyAlignment="1">
      <alignment horizontal="right"/>
    </xf>
    <xf numFmtId="0" fontId="7" fillId="0" borderId="0" xfId="5" applyFont="1" applyFill="1" applyAlignment="1">
      <alignment horizontal="right"/>
    </xf>
    <xf numFmtId="0" fontId="42" fillId="0" borderId="0" xfId="0" applyFont="1" applyFill="1"/>
    <xf numFmtId="0" fontId="2" fillId="0" borderId="0" xfId="5" applyNumberFormat="1" applyFont="1" applyFill="1" applyBorder="1" applyAlignment="1" applyProtection="1">
      <alignment horizontal="center"/>
    </xf>
    <xf numFmtId="14" fontId="43" fillId="0" borderId="0" xfId="0" applyNumberFormat="1" applyFont="1" applyFill="1" applyBorder="1" applyAlignment="1"/>
    <xf numFmtId="0" fontId="9" fillId="0" borderId="0" xfId="5" applyFont="1" applyFill="1" applyAlignment="1">
      <alignment horizontal="right"/>
    </xf>
    <xf numFmtId="165" fontId="2" fillId="3" borderId="1" xfId="5" applyNumberFormat="1" applyFill="1" applyBorder="1" applyAlignment="1">
      <alignment horizontal="right"/>
    </xf>
    <xf numFmtId="0" fontId="1" fillId="0" borderId="0" xfId="5" applyNumberFormat="1" applyFont="1" applyFill="1" applyBorder="1" applyAlignment="1" applyProtection="1"/>
    <xf numFmtId="0" fontId="1" fillId="0" borderId="0" xfId="5" applyFont="1" applyFill="1" applyAlignment="1">
      <alignment horizontal="center"/>
    </xf>
    <xf numFmtId="0" fontId="1" fillId="0" borderId="0" xfId="0" applyFont="1" applyFill="1"/>
    <xf numFmtId="165" fontId="44" fillId="0" borderId="0" xfId="5" applyNumberFormat="1" applyFont="1" applyFill="1" applyAlignment="1">
      <alignment horizontal="center"/>
    </xf>
  </cellXfs>
  <cellStyles count="7">
    <cellStyle name="Обычный" xfId="0" builtinId="0"/>
    <cellStyle name="Обычный 2" xfId="1"/>
    <cellStyle name="Обычный_ООО_ЖКС_№_1_Московского_района_18158 21_12_2013_11_36_32" xfId="2"/>
    <cellStyle name="Обычный_СИ-1 (закрытая) - пример" xfId="3"/>
    <cellStyle name="Обычный_СИ-2 (2-х труб. с ГВС) - пример" xfId="4"/>
    <cellStyle name="Обычный_СИ-3 (2-х труб. с ГВС и цир.) - пример" xfId="5"/>
    <cellStyle name="Обычный_Шаблон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1"/>
  <sheetViews>
    <sheetView view="pageBreakPreview" topLeftCell="G31" zoomScale="80" zoomScaleNormal="100" zoomScaleSheetLayoutView="80" workbookViewId="0">
      <selection activeCell="S48" sqref="S48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8.285156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35" width="9.140625" style="1"/>
    <col min="36" max="36" width="13.140625" style="5" customWidth="1"/>
    <col min="37" max="37" width="9.140625" style="4"/>
    <col min="38" max="38" width="9.140625" style="1"/>
    <col min="39" max="39" width="9.140625" style="3"/>
    <col min="40" max="40" width="11.140625" style="2" customWidth="1"/>
    <col min="41" max="16384" width="9.140625" style="1"/>
  </cols>
  <sheetData>
    <row r="1" spans="1:40" ht="15.75" customHeight="1" x14ac:dyDescent="0.25">
      <c r="C1" s="13" t="s">
        <v>88</v>
      </c>
      <c r="E1" s="13"/>
      <c r="F1" s="13"/>
      <c r="G1" s="13"/>
      <c r="H1" s="13"/>
      <c r="I1" s="13"/>
      <c r="J1" s="85" t="s">
        <v>87</v>
      </c>
      <c r="K1" s="84" t="str">
        <f>A17</f>
        <v>23.09.17</v>
      </c>
      <c r="L1" s="85" t="s">
        <v>86</v>
      </c>
      <c r="M1" s="84">
        <f>K1+DAY(SUM(C17:C46)/24-1)</f>
        <v>43030</v>
      </c>
    </row>
    <row r="2" spans="1:40" x14ac:dyDescent="0.2">
      <c r="A2" s="1" t="s">
        <v>85</v>
      </c>
      <c r="B2" s="74" t="s">
        <v>84</v>
      </c>
      <c r="R2" s="1" t="s">
        <v>83</v>
      </c>
    </row>
    <row r="3" spans="1:40" x14ac:dyDescent="0.2">
      <c r="A3" s="1" t="s">
        <v>82</v>
      </c>
      <c r="B3" s="74" t="s">
        <v>81</v>
      </c>
      <c r="L3" s="74" t="s">
        <v>80</v>
      </c>
      <c r="U3" s="83" t="s">
        <v>79</v>
      </c>
    </row>
    <row r="4" spans="1:40" ht="3.75" customHeight="1" x14ac:dyDescent="0.2"/>
    <row r="5" spans="1:40" ht="15.75" customHeight="1" x14ac:dyDescent="0.25">
      <c r="A5" s="13" t="s">
        <v>78</v>
      </c>
      <c r="B5" s="82" t="s">
        <v>77</v>
      </c>
      <c r="F5" s="81"/>
      <c r="G5" s="80"/>
      <c r="H5" s="79"/>
      <c r="L5" s="74" t="s">
        <v>76</v>
      </c>
      <c r="U5" s="78" t="s">
        <v>75</v>
      </c>
    </row>
    <row r="6" spans="1:40" ht="15.75" customHeight="1" x14ac:dyDescent="0.25">
      <c r="A6" s="77" t="s">
        <v>74</v>
      </c>
      <c r="B6" s="13"/>
      <c r="C6" s="11"/>
      <c r="D6" s="76"/>
      <c r="U6" s="75"/>
    </row>
    <row r="7" spans="1:40" ht="6.75" customHeight="1" x14ac:dyDescent="0.2"/>
    <row r="8" spans="1:40" s="2" customFormat="1" x14ac:dyDescent="0.2">
      <c r="A8" s="74"/>
      <c r="B8" s="74" t="s">
        <v>73</v>
      </c>
      <c r="C8" s="74"/>
      <c r="D8" s="7" t="s">
        <v>72</v>
      </c>
      <c r="E8" s="7" t="s">
        <v>71</v>
      </c>
      <c r="J8" s="74" t="s">
        <v>73</v>
      </c>
      <c r="K8" s="74"/>
      <c r="L8" s="7" t="s">
        <v>72</v>
      </c>
      <c r="M8" s="7" t="s">
        <v>71</v>
      </c>
      <c r="AJ8" s="70"/>
      <c r="AK8" s="70"/>
    </row>
    <row r="9" spans="1:40" s="2" customFormat="1" x14ac:dyDescent="0.2">
      <c r="A9" s="73" t="s">
        <v>70</v>
      </c>
      <c r="B9" s="72" t="s">
        <v>65</v>
      </c>
      <c r="C9" s="74"/>
      <c r="D9" s="71" t="s">
        <v>64</v>
      </c>
      <c r="E9" s="71" t="s">
        <v>63</v>
      </c>
      <c r="H9" s="73" t="s">
        <v>69</v>
      </c>
      <c r="I9" s="7"/>
      <c r="J9" s="72" t="s">
        <v>68</v>
      </c>
      <c r="K9" s="72"/>
      <c r="L9" s="71" t="s">
        <v>67</v>
      </c>
      <c r="M9" s="71" t="s">
        <v>63</v>
      </c>
      <c r="AJ9" s="70"/>
      <c r="AK9" s="70"/>
    </row>
    <row r="10" spans="1:40" s="2" customFormat="1" x14ac:dyDescent="0.2">
      <c r="A10" s="73" t="s">
        <v>66</v>
      </c>
      <c r="B10" s="72" t="s">
        <v>65</v>
      </c>
      <c r="C10" s="74"/>
      <c r="D10" s="71" t="s">
        <v>64</v>
      </c>
      <c r="E10" s="71" t="s">
        <v>63</v>
      </c>
      <c r="H10" s="73" t="s">
        <v>62</v>
      </c>
      <c r="I10" s="7"/>
      <c r="J10" s="72" t="s">
        <v>60</v>
      </c>
      <c r="K10" s="72"/>
      <c r="L10" s="71" t="s">
        <v>59</v>
      </c>
      <c r="M10" s="71" t="s">
        <v>58</v>
      </c>
      <c r="P10" s="71"/>
      <c r="Q10" s="7"/>
      <c r="S10" s="7"/>
      <c r="AJ10" s="70"/>
      <c r="AK10" s="70"/>
    </row>
    <row r="11" spans="1:40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  <c r="AJ11" s="70"/>
      <c r="AK11" s="70"/>
    </row>
    <row r="12" spans="1:40" ht="6.75" customHeight="1" x14ac:dyDescent="0.2">
      <c r="AB12" s="69"/>
      <c r="AN12" s="69"/>
    </row>
    <row r="13" spans="1:40" s="61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62"/>
      <c r="AA13" s="62"/>
      <c r="AB13" s="2"/>
      <c r="AC13" s="62"/>
      <c r="AD13" s="62"/>
      <c r="AE13" s="65"/>
      <c r="AF13" s="62"/>
      <c r="AG13" s="62"/>
      <c r="AH13" s="62"/>
      <c r="AJ13" s="64"/>
      <c r="AK13" s="63"/>
      <c r="AM13" s="62"/>
    </row>
    <row r="14" spans="1:40" ht="7.5" customHeight="1" x14ac:dyDescent="0.2">
      <c r="AN14" s="59" t="s">
        <v>38</v>
      </c>
    </row>
    <row r="15" spans="1:40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  <c r="AJ15" s="51" t="s">
        <v>37</v>
      </c>
      <c r="AM15" s="60" t="s">
        <v>29</v>
      </c>
      <c r="AN15" s="59" t="s">
        <v>32</v>
      </c>
    </row>
    <row r="16" spans="1:40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  <c r="AJ16" s="51" t="s">
        <v>27</v>
      </c>
      <c r="AK16" s="4" t="s">
        <v>28</v>
      </c>
      <c r="AM16" s="50" t="s">
        <v>27</v>
      </c>
      <c r="AN16" s="49" t="s">
        <v>27</v>
      </c>
    </row>
    <row r="17" spans="1:40" x14ac:dyDescent="0.2">
      <c r="A17" s="47" t="s">
        <v>89</v>
      </c>
      <c r="B17" s="46" t="s">
        <v>83</v>
      </c>
      <c r="C17" s="29">
        <v>24</v>
      </c>
      <c r="D17" s="27">
        <v>240.767</v>
      </c>
      <c r="E17" s="28">
        <v>69.3</v>
      </c>
      <c r="F17" s="28">
        <v>7</v>
      </c>
      <c r="G17" s="27">
        <v>209.08799999999999</v>
      </c>
      <c r="H17" s="28">
        <v>46</v>
      </c>
      <c r="I17" s="28">
        <v>4.5999999999999996</v>
      </c>
      <c r="J17" s="31">
        <f t="shared" ref="J17:J40" si="0">E17-H17</f>
        <v>23.299999999999997</v>
      </c>
      <c r="K17" s="45">
        <f t="shared" ref="K17:K40" si="1">ROUND(D17-G17,3)</f>
        <v>31.678999999999998</v>
      </c>
      <c r="L17" s="27">
        <v>101.383</v>
      </c>
      <c r="M17" s="28">
        <v>69.3</v>
      </c>
      <c r="N17" s="28" t="s">
        <v>90</v>
      </c>
      <c r="O17" s="27">
        <v>69.41</v>
      </c>
      <c r="P17" s="28">
        <v>53</v>
      </c>
      <c r="Q17" s="28" t="s">
        <v>90</v>
      </c>
      <c r="R17" s="31">
        <f t="shared" ref="R17:R39" si="2">M17-P17</f>
        <v>16.299999999999997</v>
      </c>
      <c r="S17" s="45">
        <f t="shared" ref="S17:S39" si="3">ROUND(L17-O17,3)</f>
        <v>31.972999999999999</v>
      </c>
      <c r="T17" s="27">
        <v>3.2480000000000002</v>
      </c>
      <c r="U17" s="27">
        <v>7.0789999999999997</v>
      </c>
      <c r="V17" s="1" t="s">
        <v>26</v>
      </c>
      <c r="X17" s="44">
        <v>99.191999999999993</v>
      </c>
      <c r="Y17" s="44">
        <v>68.497</v>
      </c>
      <c r="Z17" s="16">
        <f t="shared" ref="Z17:Z46" si="4">ROUND(X17-Y17,3)</f>
        <v>30.695</v>
      </c>
      <c r="AA17" s="16"/>
      <c r="AB17" s="43">
        <f t="shared" ref="AB17:AB46" si="5">(G17-Y17)/24</f>
        <v>5.8579583333333334</v>
      </c>
      <c r="AC17" s="15"/>
      <c r="AD17" s="42">
        <f t="shared" ref="AD17:AD46" si="6">ROUND((D17*E17-G17*H17)/1000,3)</f>
        <v>7.0670000000000002</v>
      </c>
      <c r="AE17" s="41">
        <f t="shared" ref="AE17:AE46" si="7">U17-AD17</f>
        <v>1.1999999999999567E-2</v>
      </c>
      <c r="AF17" s="40">
        <f t="shared" ref="AF17:AF46" si="8">ROUND((M17*X17-P17*Y17)/1000,3)</f>
        <v>3.2440000000000002</v>
      </c>
      <c r="AG17" s="39">
        <f t="shared" ref="AG17:AG46" si="9">T17-AF17</f>
        <v>4.0000000000000036E-3</v>
      </c>
      <c r="AH17" s="38">
        <f t="shared" ref="AH17:AH46" si="10">(K17-Z17)/G17*100</f>
        <v>0.47061524334251525</v>
      </c>
      <c r="AJ17" s="37">
        <f t="shared" ref="AJ17:AJ46" si="11">ROUND((M17*X17+P17*Y17)/1000,3)</f>
        <v>10.504</v>
      </c>
      <c r="AK17" s="36">
        <f t="shared" ref="AK17:AK46" si="12">T17-AJ17</f>
        <v>-7.2559999999999993</v>
      </c>
      <c r="AM17" s="35">
        <f t="shared" ref="AM17:AM46" si="13">(K17-X17-Y17)/G17*100</f>
        <v>-65.049165901438627</v>
      </c>
      <c r="AN17" s="34">
        <f t="shared" ref="AN17:AN46" si="14">G17/24</f>
        <v>8.7119999999999997</v>
      </c>
    </row>
    <row r="18" spans="1:40" x14ac:dyDescent="0.2">
      <c r="A18" s="47" t="s">
        <v>91</v>
      </c>
      <c r="B18" s="46" t="s">
        <v>83</v>
      </c>
      <c r="C18" s="29">
        <v>24</v>
      </c>
      <c r="D18" s="27">
        <v>229.52799999999999</v>
      </c>
      <c r="E18" s="28">
        <v>67.8</v>
      </c>
      <c r="F18" s="28">
        <v>7.1</v>
      </c>
      <c r="G18" s="27">
        <v>193.36099999999999</v>
      </c>
      <c r="H18" s="28">
        <v>45.1</v>
      </c>
      <c r="I18" s="28">
        <v>4.5999999999999996</v>
      </c>
      <c r="J18" s="31">
        <f t="shared" si="0"/>
        <v>22.699999999999996</v>
      </c>
      <c r="K18" s="45">
        <f t="shared" si="1"/>
        <v>36.167000000000002</v>
      </c>
      <c r="L18" s="27">
        <v>105.458</v>
      </c>
      <c r="M18" s="28">
        <v>67.7</v>
      </c>
      <c r="N18" s="28" t="s">
        <v>90</v>
      </c>
      <c r="O18" s="27">
        <v>69.069999999999993</v>
      </c>
      <c r="P18" s="28">
        <v>52.7</v>
      </c>
      <c r="Q18" s="28" t="s">
        <v>90</v>
      </c>
      <c r="R18" s="31">
        <f t="shared" si="2"/>
        <v>15</v>
      </c>
      <c r="S18" s="45">
        <f t="shared" si="3"/>
        <v>36.387999999999998</v>
      </c>
      <c r="T18" s="27">
        <v>3.41</v>
      </c>
      <c r="U18" s="27">
        <v>6.8540000000000001</v>
      </c>
      <c r="V18" s="1" t="s">
        <v>26</v>
      </c>
      <c r="X18" s="44">
        <v>103.274</v>
      </c>
      <c r="Y18" s="44">
        <v>68.174000000000007</v>
      </c>
      <c r="Z18" s="16">
        <f t="shared" si="4"/>
        <v>35.1</v>
      </c>
      <c r="AA18" s="16"/>
      <c r="AB18" s="43">
        <f t="shared" si="5"/>
        <v>5.216124999999999</v>
      </c>
      <c r="AC18" s="15"/>
      <c r="AD18" s="42">
        <f t="shared" si="6"/>
        <v>6.8410000000000002</v>
      </c>
      <c r="AE18" s="41">
        <f t="shared" si="7"/>
        <v>1.2999999999999901E-2</v>
      </c>
      <c r="AF18" s="40">
        <f t="shared" si="8"/>
        <v>3.399</v>
      </c>
      <c r="AG18" s="39">
        <f t="shared" si="9"/>
        <v>1.1000000000000121E-2</v>
      </c>
      <c r="AH18" s="38">
        <f t="shared" si="10"/>
        <v>0.55181758472494458</v>
      </c>
      <c r="AJ18" s="37">
        <f t="shared" si="11"/>
        <v>10.584</v>
      </c>
      <c r="AK18" s="36">
        <f t="shared" si="12"/>
        <v>-7.1739999999999995</v>
      </c>
      <c r="AM18" s="35">
        <f t="shared" si="13"/>
        <v>-69.962919099508184</v>
      </c>
      <c r="AN18" s="34">
        <f t="shared" si="14"/>
        <v>8.0567083333333329</v>
      </c>
    </row>
    <row r="19" spans="1:40" x14ac:dyDescent="0.2">
      <c r="A19" s="47" t="s">
        <v>92</v>
      </c>
      <c r="B19" s="46" t="s">
        <v>83</v>
      </c>
      <c r="C19" s="29">
        <v>24</v>
      </c>
      <c r="D19" s="27">
        <v>223.68299999999999</v>
      </c>
      <c r="E19" s="28">
        <v>67.7</v>
      </c>
      <c r="F19" s="28">
        <v>7.1</v>
      </c>
      <c r="G19" s="27">
        <v>192.57400000000001</v>
      </c>
      <c r="H19" s="28">
        <v>45.2</v>
      </c>
      <c r="I19" s="28">
        <v>4.5999999999999996</v>
      </c>
      <c r="J19" s="31">
        <f t="shared" si="0"/>
        <v>22.5</v>
      </c>
      <c r="K19" s="45">
        <f t="shared" si="1"/>
        <v>31.109000000000002</v>
      </c>
      <c r="L19" s="27">
        <v>100.86499999999999</v>
      </c>
      <c r="M19" s="28">
        <v>67.599999999999994</v>
      </c>
      <c r="N19" s="28" t="s">
        <v>90</v>
      </c>
      <c r="O19" s="27">
        <v>69.709999999999994</v>
      </c>
      <c r="P19" s="28">
        <v>52.4</v>
      </c>
      <c r="Q19" s="28" t="s">
        <v>90</v>
      </c>
      <c r="R19" s="31">
        <f t="shared" si="2"/>
        <v>15.199999999999996</v>
      </c>
      <c r="S19" s="45">
        <f t="shared" si="3"/>
        <v>31.155000000000001</v>
      </c>
      <c r="T19" s="27">
        <v>3.08</v>
      </c>
      <c r="U19" s="27">
        <v>6.4450000000000003</v>
      </c>
      <c r="V19" s="1" t="s">
        <v>26</v>
      </c>
      <c r="X19" s="44">
        <v>98.781999999999996</v>
      </c>
      <c r="Y19" s="44">
        <v>68.813999999999993</v>
      </c>
      <c r="Z19" s="16">
        <f t="shared" si="4"/>
        <v>29.968</v>
      </c>
      <c r="AA19" s="16"/>
      <c r="AB19" s="43">
        <f t="shared" si="5"/>
        <v>5.1566666666666672</v>
      </c>
      <c r="AC19" s="15"/>
      <c r="AD19" s="42">
        <f t="shared" si="6"/>
        <v>6.4390000000000001</v>
      </c>
      <c r="AE19" s="41">
        <f t="shared" si="7"/>
        <v>6.0000000000002274E-3</v>
      </c>
      <c r="AF19" s="40">
        <f t="shared" si="8"/>
        <v>3.0720000000000001</v>
      </c>
      <c r="AG19" s="39">
        <f t="shared" si="9"/>
        <v>8.0000000000000071E-3</v>
      </c>
      <c r="AH19" s="38">
        <f t="shared" si="10"/>
        <v>0.5924995066831461</v>
      </c>
      <c r="AJ19" s="37">
        <f t="shared" si="11"/>
        <v>10.284000000000001</v>
      </c>
      <c r="AK19" s="36">
        <f t="shared" si="12"/>
        <v>-7.2040000000000006</v>
      </c>
      <c r="AM19" s="35">
        <f t="shared" si="13"/>
        <v>-70.875092172359714</v>
      </c>
      <c r="AN19" s="34">
        <f t="shared" si="14"/>
        <v>8.0239166666666666</v>
      </c>
    </row>
    <row r="20" spans="1:40" x14ac:dyDescent="0.2">
      <c r="A20" s="47" t="s">
        <v>93</v>
      </c>
      <c r="B20" s="46" t="s">
        <v>83</v>
      </c>
      <c r="C20" s="29">
        <v>24</v>
      </c>
      <c r="D20" s="27">
        <v>219.31200000000001</v>
      </c>
      <c r="E20" s="28">
        <v>68.099999999999994</v>
      </c>
      <c r="F20" s="28">
        <v>7.1</v>
      </c>
      <c r="G20" s="27">
        <v>189.92500000000001</v>
      </c>
      <c r="H20" s="28">
        <v>45.2</v>
      </c>
      <c r="I20" s="28">
        <v>4.5999999999999996</v>
      </c>
      <c r="J20" s="31">
        <f t="shared" si="0"/>
        <v>22.899999999999991</v>
      </c>
      <c r="K20" s="45">
        <f t="shared" si="1"/>
        <v>29.387</v>
      </c>
      <c r="L20" s="27">
        <v>98.36</v>
      </c>
      <c r="M20" s="28">
        <v>68.099999999999994</v>
      </c>
      <c r="N20" s="28" t="s">
        <v>90</v>
      </c>
      <c r="O20" s="27">
        <v>68.69</v>
      </c>
      <c r="P20" s="28">
        <v>52.4</v>
      </c>
      <c r="Q20" s="28" t="s">
        <v>90</v>
      </c>
      <c r="R20" s="31">
        <f t="shared" si="2"/>
        <v>15.699999999999996</v>
      </c>
      <c r="S20" s="45">
        <f t="shared" si="3"/>
        <v>29.67</v>
      </c>
      <c r="T20" s="27">
        <v>3.0070000000000001</v>
      </c>
      <c r="U20" s="27">
        <v>6.36</v>
      </c>
      <c r="V20" s="1" t="s">
        <v>26</v>
      </c>
      <c r="X20" s="44">
        <v>96.304000000000002</v>
      </c>
      <c r="Y20" s="44">
        <v>67.807000000000002</v>
      </c>
      <c r="Z20" s="16">
        <f t="shared" si="4"/>
        <v>28.497</v>
      </c>
      <c r="AA20" s="16"/>
      <c r="AB20" s="43">
        <f t="shared" si="5"/>
        <v>5.0882500000000004</v>
      </c>
      <c r="AC20" s="15"/>
      <c r="AD20" s="42">
        <f t="shared" si="6"/>
        <v>6.351</v>
      </c>
      <c r="AE20" s="41">
        <f t="shared" si="7"/>
        <v>9.0000000000003411E-3</v>
      </c>
      <c r="AF20" s="40">
        <f t="shared" si="8"/>
        <v>3.0049999999999999</v>
      </c>
      <c r="AG20" s="39">
        <f t="shared" si="9"/>
        <v>2.0000000000002238E-3</v>
      </c>
      <c r="AH20" s="38">
        <f t="shared" si="10"/>
        <v>0.46860602869553802</v>
      </c>
      <c r="AJ20" s="37">
        <f t="shared" si="11"/>
        <v>10.111000000000001</v>
      </c>
      <c r="AK20" s="36">
        <f t="shared" si="12"/>
        <v>-7.104000000000001</v>
      </c>
      <c r="AM20" s="35">
        <f t="shared" si="13"/>
        <v>-70.935369224693943</v>
      </c>
      <c r="AN20" s="34">
        <f t="shared" si="14"/>
        <v>7.9135416666666671</v>
      </c>
    </row>
    <row r="21" spans="1:40" x14ac:dyDescent="0.2">
      <c r="A21" s="47" t="s">
        <v>94</v>
      </c>
      <c r="B21" s="46" t="s">
        <v>83</v>
      </c>
      <c r="C21" s="29">
        <v>24</v>
      </c>
      <c r="D21" s="27">
        <v>217.15700000000001</v>
      </c>
      <c r="E21" s="28">
        <v>67.400000000000006</v>
      </c>
      <c r="F21" s="28">
        <v>6.9</v>
      </c>
      <c r="G21" s="27">
        <v>184.001</v>
      </c>
      <c r="H21" s="28">
        <v>44.5</v>
      </c>
      <c r="I21" s="28">
        <v>4.7</v>
      </c>
      <c r="J21" s="31">
        <f t="shared" si="0"/>
        <v>22.900000000000006</v>
      </c>
      <c r="K21" s="45">
        <f t="shared" si="1"/>
        <v>33.155999999999999</v>
      </c>
      <c r="L21" s="27">
        <v>98.808000000000007</v>
      </c>
      <c r="M21" s="28">
        <v>67.400000000000006</v>
      </c>
      <c r="N21" s="28" t="s">
        <v>90</v>
      </c>
      <c r="O21" s="27">
        <v>65.67</v>
      </c>
      <c r="P21" s="28">
        <v>51.8</v>
      </c>
      <c r="Q21" s="28" t="s">
        <v>90</v>
      </c>
      <c r="R21" s="31">
        <f t="shared" si="2"/>
        <v>15.600000000000009</v>
      </c>
      <c r="S21" s="45">
        <f t="shared" si="3"/>
        <v>33.137999999999998</v>
      </c>
      <c r="T21" s="27">
        <v>3.165</v>
      </c>
      <c r="U21" s="27">
        <v>6.4610000000000003</v>
      </c>
      <c r="V21" s="1" t="s">
        <v>26</v>
      </c>
      <c r="X21" s="44">
        <v>96.783000000000001</v>
      </c>
      <c r="Y21" s="44">
        <v>64.844999999999999</v>
      </c>
      <c r="Z21" s="16">
        <f t="shared" si="4"/>
        <v>31.937999999999999</v>
      </c>
      <c r="AA21" s="16"/>
      <c r="AB21" s="43">
        <f t="shared" si="5"/>
        <v>4.9648333333333339</v>
      </c>
      <c r="AC21" s="15"/>
      <c r="AD21" s="42">
        <f t="shared" si="6"/>
        <v>6.4480000000000004</v>
      </c>
      <c r="AE21" s="41">
        <f t="shared" si="7"/>
        <v>1.2999999999999901E-2</v>
      </c>
      <c r="AF21" s="40">
        <f t="shared" si="8"/>
        <v>3.1640000000000001</v>
      </c>
      <c r="AG21" s="39">
        <f t="shared" si="9"/>
        <v>9.9999999999988987E-4</v>
      </c>
      <c r="AH21" s="38">
        <f t="shared" si="10"/>
        <v>0.66195292416889029</v>
      </c>
      <c r="AJ21" s="37">
        <f t="shared" si="11"/>
        <v>9.8819999999999997</v>
      </c>
      <c r="AK21" s="36">
        <f t="shared" si="12"/>
        <v>-6.7169999999999996</v>
      </c>
      <c r="AM21" s="35">
        <f t="shared" si="13"/>
        <v>-69.821359666523549</v>
      </c>
      <c r="AN21" s="34">
        <f t="shared" si="14"/>
        <v>7.6667083333333332</v>
      </c>
    </row>
    <row r="22" spans="1:40" x14ac:dyDescent="0.2">
      <c r="A22" s="47" t="s">
        <v>95</v>
      </c>
      <c r="B22" s="46" t="s">
        <v>83</v>
      </c>
      <c r="C22" s="29">
        <v>24</v>
      </c>
      <c r="D22" s="27">
        <v>212.024</v>
      </c>
      <c r="E22" s="28">
        <v>68.3</v>
      </c>
      <c r="F22" s="28">
        <v>6.8</v>
      </c>
      <c r="G22" s="27">
        <v>180.70099999999999</v>
      </c>
      <c r="H22" s="28">
        <v>44.6</v>
      </c>
      <c r="I22" s="28">
        <v>4.7</v>
      </c>
      <c r="J22" s="31">
        <f t="shared" si="0"/>
        <v>23.699999999999996</v>
      </c>
      <c r="K22" s="45">
        <f t="shared" si="1"/>
        <v>31.323</v>
      </c>
      <c r="L22" s="27">
        <v>95.29</v>
      </c>
      <c r="M22" s="28">
        <v>68.2</v>
      </c>
      <c r="N22" s="28" t="s">
        <v>90</v>
      </c>
      <c r="O22" s="27">
        <v>63.82</v>
      </c>
      <c r="P22" s="28">
        <v>52</v>
      </c>
      <c r="Q22" s="28" t="s">
        <v>90</v>
      </c>
      <c r="R22" s="31">
        <f t="shared" si="2"/>
        <v>16.200000000000003</v>
      </c>
      <c r="S22" s="45">
        <f t="shared" si="3"/>
        <v>31.47</v>
      </c>
      <c r="T22" s="27">
        <v>3.0939999999999999</v>
      </c>
      <c r="U22" s="27">
        <v>6.4359999999999999</v>
      </c>
      <c r="V22" s="1" t="s">
        <v>26</v>
      </c>
      <c r="X22" s="44">
        <v>93.292000000000002</v>
      </c>
      <c r="Y22" s="44">
        <v>63.012999999999998</v>
      </c>
      <c r="Z22" s="16">
        <f t="shared" si="4"/>
        <v>30.279</v>
      </c>
      <c r="AA22" s="16"/>
      <c r="AB22" s="43">
        <f t="shared" si="5"/>
        <v>4.9036666666666662</v>
      </c>
      <c r="AC22" s="15"/>
      <c r="AD22" s="42">
        <f t="shared" si="6"/>
        <v>6.4219999999999997</v>
      </c>
      <c r="AE22" s="41">
        <f t="shared" si="7"/>
        <v>1.4000000000000234E-2</v>
      </c>
      <c r="AF22" s="40">
        <f t="shared" si="8"/>
        <v>3.0859999999999999</v>
      </c>
      <c r="AG22" s="39">
        <f t="shared" si="9"/>
        <v>8.0000000000000071E-3</v>
      </c>
      <c r="AH22" s="38">
        <f t="shared" si="10"/>
        <v>0.5777499847814902</v>
      </c>
      <c r="AJ22" s="37">
        <f t="shared" si="11"/>
        <v>9.6389999999999993</v>
      </c>
      <c r="AK22" s="36">
        <f t="shared" si="12"/>
        <v>-6.5449999999999999</v>
      </c>
      <c r="AM22" s="35">
        <f t="shared" si="13"/>
        <v>-69.165084863946518</v>
      </c>
      <c r="AN22" s="34">
        <f t="shared" si="14"/>
        <v>7.5292083333333331</v>
      </c>
    </row>
    <row r="23" spans="1:40" x14ac:dyDescent="0.2">
      <c r="A23" s="47" t="s">
        <v>96</v>
      </c>
      <c r="B23" s="46" t="s">
        <v>83</v>
      </c>
      <c r="C23" s="29">
        <v>24</v>
      </c>
      <c r="D23" s="27">
        <v>225.52500000000001</v>
      </c>
      <c r="E23" s="28">
        <v>66.900000000000006</v>
      </c>
      <c r="F23" s="28">
        <v>6.9</v>
      </c>
      <c r="G23" s="27">
        <v>193.363</v>
      </c>
      <c r="H23" s="28">
        <v>44.6</v>
      </c>
      <c r="I23" s="28">
        <v>4.5999999999999996</v>
      </c>
      <c r="J23" s="31">
        <f t="shared" si="0"/>
        <v>22.300000000000004</v>
      </c>
      <c r="K23" s="45">
        <f t="shared" si="1"/>
        <v>32.161999999999999</v>
      </c>
      <c r="L23" s="27">
        <v>100.018</v>
      </c>
      <c r="M23" s="28">
        <v>66.900000000000006</v>
      </c>
      <c r="N23" s="28" t="s">
        <v>90</v>
      </c>
      <c r="O23" s="27">
        <v>67.81</v>
      </c>
      <c r="P23" s="28">
        <v>51.8</v>
      </c>
      <c r="Q23" s="28" t="s">
        <v>90</v>
      </c>
      <c r="R23" s="31">
        <f t="shared" si="2"/>
        <v>15.100000000000009</v>
      </c>
      <c r="S23" s="45">
        <f t="shared" si="3"/>
        <v>32.207999999999998</v>
      </c>
      <c r="T23" s="27">
        <v>3.0910000000000002</v>
      </c>
      <c r="U23" s="27">
        <v>6.4690000000000003</v>
      </c>
      <c r="V23" s="1" t="s">
        <v>26</v>
      </c>
      <c r="X23" s="44">
        <v>97.995000000000005</v>
      </c>
      <c r="Y23" s="44">
        <v>66.959000000000003</v>
      </c>
      <c r="Z23" s="16">
        <f t="shared" si="4"/>
        <v>31.036000000000001</v>
      </c>
      <c r="AA23" s="16"/>
      <c r="AB23" s="43">
        <f t="shared" si="5"/>
        <v>5.2668333333333335</v>
      </c>
      <c r="AC23" s="15"/>
      <c r="AD23" s="42">
        <f t="shared" si="6"/>
        <v>6.4640000000000004</v>
      </c>
      <c r="AE23" s="41">
        <f t="shared" si="7"/>
        <v>4.9999999999998934E-3</v>
      </c>
      <c r="AF23" s="40">
        <f t="shared" si="8"/>
        <v>3.0870000000000002</v>
      </c>
      <c r="AG23" s="39">
        <f t="shared" si="9"/>
        <v>4.0000000000000036E-3</v>
      </c>
      <c r="AH23" s="38">
        <f t="shared" si="10"/>
        <v>0.58232443642268572</v>
      </c>
      <c r="AJ23" s="37">
        <f t="shared" si="11"/>
        <v>10.023999999999999</v>
      </c>
      <c r="AK23" s="36">
        <f t="shared" si="12"/>
        <v>-6.9329999999999989</v>
      </c>
      <c r="AM23" s="35">
        <f t="shared" si="13"/>
        <v>-68.674979184228619</v>
      </c>
      <c r="AN23" s="34">
        <f t="shared" si="14"/>
        <v>8.0567916666666672</v>
      </c>
    </row>
    <row r="24" spans="1:40" x14ac:dyDescent="0.2">
      <c r="A24" s="47" t="s">
        <v>97</v>
      </c>
      <c r="B24" s="46" t="s">
        <v>83</v>
      </c>
      <c r="C24" s="29">
        <v>24</v>
      </c>
      <c r="D24" s="27">
        <v>234.92400000000001</v>
      </c>
      <c r="E24" s="28">
        <v>67.599999999999994</v>
      </c>
      <c r="F24" s="28">
        <v>7.1</v>
      </c>
      <c r="G24" s="27">
        <v>200.66200000000001</v>
      </c>
      <c r="H24" s="28">
        <v>45.2</v>
      </c>
      <c r="I24" s="28">
        <v>4.5</v>
      </c>
      <c r="J24" s="31">
        <f t="shared" si="0"/>
        <v>22.399999999999991</v>
      </c>
      <c r="K24" s="45">
        <f t="shared" si="1"/>
        <v>34.262</v>
      </c>
      <c r="L24" s="27">
        <v>105.098</v>
      </c>
      <c r="M24" s="28">
        <v>67.5</v>
      </c>
      <c r="N24" s="28" t="s">
        <v>90</v>
      </c>
      <c r="O24" s="27">
        <v>70.77</v>
      </c>
      <c r="P24" s="28">
        <v>52.6</v>
      </c>
      <c r="Q24" s="28" t="s">
        <v>90</v>
      </c>
      <c r="R24" s="31">
        <f t="shared" si="2"/>
        <v>14.899999999999999</v>
      </c>
      <c r="S24" s="45">
        <f t="shared" si="3"/>
        <v>34.328000000000003</v>
      </c>
      <c r="T24" s="27">
        <v>3.2789999999999999</v>
      </c>
      <c r="U24" s="27">
        <v>6.8179999999999996</v>
      </c>
      <c r="V24" s="1" t="s">
        <v>26</v>
      </c>
      <c r="X24" s="44">
        <v>102.934</v>
      </c>
      <c r="Y24" s="44">
        <v>69.852999999999994</v>
      </c>
      <c r="Z24" s="16">
        <f t="shared" si="4"/>
        <v>33.081000000000003</v>
      </c>
      <c r="AA24" s="16"/>
      <c r="AB24" s="43">
        <f t="shared" si="5"/>
        <v>5.4503750000000011</v>
      </c>
      <c r="AC24" s="15"/>
      <c r="AD24" s="42">
        <f t="shared" si="6"/>
        <v>6.8109999999999999</v>
      </c>
      <c r="AE24" s="41">
        <f t="shared" si="7"/>
        <v>6.9999999999996732E-3</v>
      </c>
      <c r="AF24" s="40">
        <f t="shared" si="8"/>
        <v>3.274</v>
      </c>
      <c r="AG24" s="39">
        <f t="shared" si="9"/>
        <v>4.9999999999998934E-3</v>
      </c>
      <c r="AH24" s="38">
        <f t="shared" si="10"/>
        <v>0.58855189323339607</v>
      </c>
      <c r="AJ24" s="37">
        <f t="shared" si="11"/>
        <v>10.622</v>
      </c>
      <c r="AK24" s="36">
        <f t="shared" si="12"/>
        <v>-7.343</v>
      </c>
      <c r="AM24" s="35">
        <f t="shared" si="13"/>
        <v>-69.033997468379653</v>
      </c>
      <c r="AN24" s="34">
        <f t="shared" si="14"/>
        <v>8.3609166666666663</v>
      </c>
    </row>
    <row r="25" spans="1:40" x14ac:dyDescent="0.2">
      <c r="A25" s="47" t="s">
        <v>98</v>
      </c>
      <c r="B25" s="46" t="s">
        <v>83</v>
      </c>
      <c r="C25" s="29">
        <v>24</v>
      </c>
      <c r="D25" s="27">
        <v>228.93100000000001</v>
      </c>
      <c r="E25" s="28">
        <v>67.8</v>
      </c>
      <c r="F25" s="28">
        <v>6.9</v>
      </c>
      <c r="G25" s="27">
        <v>196.42500000000001</v>
      </c>
      <c r="H25" s="28">
        <v>44.8</v>
      </c>
      <c r="I25" s="28">
        <v>4.5</v>
      </c>
      <c r="J25" s="31">
        <f t="shared" si="0"/>
        <v>23</v>
      </c>
      <c r="K25" s="45">
        <f t="shared" si="1"/>
        <v>32.506</v>
      </c>
      <c r="L25" s="27">
        <v>101.01</v>
      </c>
      <c r="M25" s="28">
        <v>67.7</v>
      </c>
      <c r="N25" s="28" t="s">
        <v>90</v>
      </c>
      <c r="O25" s="27">
        <v>68.47</v>
      </c>
      <c r="P25" s="28">
        <v>52.1</v>
      </c>
      <c r="Q25" s="28" t="s">
        <v>90</v>
      </c>
      <c r="R25" s="31">
        <f t="shared" si="2"/>
        <v>15.600000000000001</v>
      </c>
      <c r="S25" s="45">
        <f t="shared" si="3"/>
        <v>32.54</v>
      </c>
      <c r="T25" s="27">
        <v>3.1819999999999999</v>
      </c>
      <c r="U25" s="27">
        <v>6.7149999999999999</v>
      </c>
      <c r="V25" s="1" t="s">
        <v>26</v>
      </c>
      <c r="X25" s="44">
        <v>98.918999999999997</v>
      </c>
      <c r="Y25" s="44">
        <v>67.599000000000004</v>
      </c>
      <c r="Z25" s="16">
        <f t="shared" si="4"/>
        <v>31.32</v>
      </c>
      <c r="AA25" s="16"/>
      <c r="AB25" s="43">
        <f t="shared" si="5"/>
        <v>5.3677500000000009</v>
      </c>
      <c r="AC25" s="15"/>
      <c r="AD25" s="42">
        <f t="shared" si="6"/>
        <v>6.7220000000000004</v>
      </c>
      <c r="AE25" s="41">
        <f t="shared" si="7"/>
        <v>-7.0000000000005613E-3</v>
      </c>
      <c r="AF25" s="40">
        <f t="shared" si="8"/>
        <v>3.1749999999999998</v>
      </c>
      <c r="AG25" s="39">
        <f t="shared" si="9"/>
        <v>7.0000000000001172E-3</v>
      </c>
      <c r="AH25" s="38">
        <f t="shared" si="10"/>
        <v>0.60379279623265869</v>
      </c>
      <c r="AJ25" s="37">
        <f t="shared" si="11"/>
        <v>10.218999999999999</v>
      </c>
      <c r="AK25" s="36">
        <f t="shared" si="12"/>
        <v>-7.036999999999999</v>
      </c>
      <c r="AM25" s="35">
        <f t="shared" si="13"/>
        <v>-68.225531373297684</v>
      </c>
      <c r="AN25" s="34">
        <f t="shared" si="14"/>
        <v>8.1843750000000011</v>
      </c>
    </row>
    <row r="26" spans="1:40" x14ac:dyDescent="0.2">
      <c r="A26" s="47" t="s">
        <v>99</v>
      </c>
      <c r="B26" s="46" t="s">
        <v>83</v>
      </c>
      <c r="C26" s="29">
        <v>24</v>
      </c>
      <c r="D26" s="27">
        <v>226.40199999999999</v>
      </c>
      <c r="E26" s="28">
        <v>67.7</v>
      </c>
      <c r="F26" s="28">
        <v>6.7</v>
      </c>
      <c r="G26" s="27">
        <v>194.24799999999999</v>
      </c>
      <c r="H26" s="28">
        <v>44.5</v>
      </c>
      <c r="I26" s="28">
        <v>4.5</v>
      </c>
      <c r="J26" s="31">
        <f t="shared" si="0"/>
        <v>23.200000000000003</v>
      </c>
      <c r="K26" s="45">
        <f t="shared" si="1"/>
        <v>32.154000000000003</v>
      </c>
      <c r="L26" s="27">
        <v>97.688000000000002</v>
      </c>
      <c r="M26" s="28">
        <v>67.599999999999994</v>
      </c>
      <c r="N26" s="28" t="s">
        <v>90</v>
      </c>
      <c r="O26" s="27">
        <v>65.5</v>
      </c>
      <c r="P26" s="28">
        <v>51.7</v>
      </c>
      <c r="Q26" s="28" t="s">
        <v>90</v>
      </c>
      <c r="R26" s="31">
        <f t="shared" si="2"/>
        <v>15.899999999999991</v>
      </c>
      <c r="S26" s="45">
        <f t="shared" si="3"/>
        <v>32.188000000000002</v>
      </c>
      <c r="T26" s="27">
        <v>3.1320000000000001</v>
      </c>
      <c r="U26" s="27">
        <v>6.6849999999999996</v>
      </c>
      <c r="V26" s="1" t="s">
        <v>26</v>
      </c>
      <c r="X26" s="44">
        <v>95.671000000000006</v>
      </c>
      <c r="Y26" s="44">
        <v>64.680999999999997</v>
      </c>
      <c r="Z26" s="16">
        <f t="shared" si="4"/>
        <v>30.99</v>
      </c>
      <c r="AA26" s="16"/>
      <c r="AB26" s="43">
        <f t="shared" si="5"/>
        <v>5.398625</v>
      </c>
      <c r="AC26" s="15"/>
      <c r="AD26" s="42">
        <f t="shared" si="6"/>
        <v>6.6829999999999998</v>
      </c>
      <c r="AE26" s="41">
        <f t="shared" si="7"/>
        <v>1.9999999999997797E-3</v>
      </c>
      <c r="AF26" s="40">
        <f t="shared" si="8"/>
        <v>3.1230000000000002</v>
      </c>
      <c r="AG26" s="39">
        <f t="shared" si="9"/>
        <v>8.999999999999897E-3</v>
      </c>
      <c r="AH26" s="38">
        <f t="shared" si="10"/>
        <v>0.59923396894691583</v>
      </c>
      <c r="AJ26" s="37">
        <f t="shared" si="11"/>
        <v>9.8109999999999999</v>
      </c>
      <c r="AK26" s="36">
        <f t="shared" si="12"/>
        <v>-6.6790000000000003</v>
      </c>
      <c r="AM26" s="35">
        <f t="shared" si="13"/>
        <v>-65.997075902969399</v>
      </c>
      <c r="AN26" s="34">
        <f t="shared" si="14"/>
        <v>8.0936666666666657</v>
      </c>
    </row>
    <row r="27" spans="1:40" x14ac:dyDescent="0.2">
      <c r="A27" s="47" t="s">
        <v>100</v>
      </c>
      <c r="B27" s="46" t="s">
        <v>83</v>
      </c>
      <c r="C27" s="29">
        <v>24</v>
      </c>
      <c r="D27" s="27">
        <v>222.155</v>
      </c>
      <c r="E27" s="28">
        <v>66.599999999999994</v>
      </c>
      <c r="F27" s="28">
        <v>6.2</v>
      </c>
      <c r="G27" s="27">
        <v>191.60900000000001</v>
      </c>
      <c r="H27" s="28">
        <v>43.4</v>
      </c>
      <c r="I27" s="28">
        <v>4.5999999999999996</v>
      </c>
      <c r="J27" s="31">
        <f t="shared" si="0"/>
        <v>23.199999999999996</v>
      </c>
      <c r="K27" s="45">
        <f t="shared" si="1"/>
        <v>30.545999999999999</v>
      </c>
      <c r="L27" s="27">
        <v>87.738</v>
      </c>
      <c r="M27" s="28">
        <v>66.599999999999994</v>
      </c>
      <c r="N27" s="28" t="s">
        <v>90</v>
      </c>
      <c r="O27" s="27">
        <v>57.46</v>
      </c>
      <c r="P27" s="28">
        <v>49.4</v>
      </c>
      <c r="Q27" s="28" t="s">
        <v>90</v>
      </c>
      <c r="R27" s="31">
        <f t="shared" si="2"/>
        <v>17.199999999999996</v>
      </c>
      <c r="S27" s="45">
        <f t="shared" si="3"/>
        <v>30.277999999999999</v>
      </c>
      <c r="T27" s="27">
        <v>2.9209999999999998</v>
      </c>
      <c r="U27" s="27">
        <v>6.49</v>
      </c>
      <c r="V27" s="1" t="s">
        <v>26</v>
      </c>
      <c r="X27" s="44">
        <v>85.977000000000004</v>
      </c>
      <c r="Y27" s="44">
        <v>56.8</v>
      </c>
      <c r="Z27" s="16">
        <f t="shared" si="4"/>
        <v>29.177</v>
      </c>
      <c r="AA27" s="16"/>
      <c r="AB27" s="43">
        <f t="shared" si="5"/>
        <v>5.617041666666668</v>
      </c>
      <c r="AC27" s="15"/>
      <c r="AD27" s="42">
        <f t="shared" si="6"/>
        <v>6.48</v>
      </c>
      <c r="AE27" s="41">
        <f t="shared" si="7"/>
        <v>9.9999999999997868E-3</v>
      </c>
      <c r="AF27" s="40">
        <f t="shared" si="8"/>
        <v>2.92</v>
      </c>
      <c r="AG27" s="39">
        <f t="shared" si="9"/>
        <v>9.9999999999988987E-4</v>
      </c>
      <c r="AH27" s="38">
        <f t="shared" si="10"/>
        <v>0.71447583359863043</v>
      </c>
      <c r="AJ27" s="37">
        <f t="shared" si="11"/>
        <v>8.532</v>
      </c>
      <c r="AK27" s="36">
        <f t="shared" si="12"/>
        <v>-5.6110000000000007</v>
      </c>
      <c r="AM27" s="35">
        <f t="shared" si="13"/>
        <v>-58.572927158953902</v>
      </c>
      <c r="AN27" s="34">
        <f t="shared" si="14"/>
        <v>7.9837083333333334</v>
      </c>
    </row>
    <row r="28" spans="1:40" x14ac:dyDescent="0.2">
      <c r="A28" s="47" t="s">
        <v>101</v>
      </c>
      <c r="B28" s="46" t="s">
        <v>83</v>
      </c>
      <c r="C28" s="29">
        <v>24</v>
      </c>
      <c r="D28" s="27">
        <v>225.41800000000001</v>
      </c>
      <c r="E28" s="28">
        <v>67.7</v>
      </c>
      <c r="F28" s="28">
        <v>6.1</v>
      </c>
      <c r="G28" s="27">
        <v>192.49299999999999</v>
      </c>
      <c r="H28" s="28">
        <v>43.9</v>
      </c>
      <c r="I28" s="28">
        <v>4.7</v>
      </c>
      <c r="J28" s="31">
        <f t="shared" si="0"/>
        <v>23.800000000000004</v>
      </c>
      <c r="K28" s="45">
        <f t="shared" si="1"/>
        <v>32.924999999999997</v>
      </c>
      <c r="L28" s="27">
        <v>86.143000000000001</v>
      </c>
      <c r="M28" s="28">
        <v>67.599999999999994</v>
      </c>
      <c r="N28" s="28" t="s">
        <v>90</v>
      </c>
      <c r="O28" s="27">
        <v>53.61</v>
      </c>
      <c r="P28" s="28">
        <v>49.5</v>
      </c>
      <c r="Q28" s="28" t="s">
        <v>90</v>
      </c>
      <c r="R28" s="31">
        <f t="shared" si="2"/>
        <v>18.099999999999994</v>
      </c>
      <c r="S28" s="45">
        <f t="shared" si="3"/>
        <v>32.533000000000001</v>
      </c>
      <c r="T28" s="27">
        <v>3.0870000000000002</v>
      </c>
      <c r="U28" s="27">
        <v>6.8220000000000001</v>
      </c>
      <c r="V28" s="1" t="s">
        <v>26</v>
      </c>
      <c r="X28" s="44">
        <v>84.364000000000004</v>
      </c>
      <c r="Y28" s="44">
        <v>52.993000000000002</v>
      </c>
      <c r="Z28" s="16">
        <f t="shared" si="4"/>
        <v>31.370999999999999</v>
      </c>
      <c r="AA28" s="16"/>
      <c r="AB28" s="43">
        <f t="shared" si="5"/>
        <v>5.8125</v>
      </c>
      <c r="AC28" s="15"/>
      <c r="AD28" s="42">
        <f t="shared" si="6"/>
        <v>6.81</v>
      </c>
      <c r="AE28" s="41">
        <f t="shared" si="7"/>
        <v>1.2000000000000455E-2</v>
      </c>
      <c r="AF28" s="40">
        <f t="shared" si="8"/>
        <v>3.08</v>
      </c>
      <c r="AG28" s="39">
        <f t="shared" si="9"/>
        <v>7.0000000000001172E-3</v>
      </c>
      <c r="AH28" s="38">
        <f t="shared" si="10"/>
        <v>0.8073020837121343</v>
      </c>
      <c r="AJ28" s="37">
        <f t="shared" si="11"/>
        <v>8.3260000000000005</v>
      </c>
      <c r="AK28" s="36">
        <f t="shared" si="12"/>
        <v>-5.2390000000000008</v>
      </c>
      <c r="AM28" s="35">
        <f t="shared" si="13"/>
        <v>-54.252362423568655</v>
      </c>
      <c r="AN28" s="34">
        <f t="shared" si="14"/>
        <v>8.0205416666666665</v>
      </c>
    </row>
    <row r="29" spans="1:40" x14ac:dyDescent="0.2">
      <c r="A29" s="47" t="s">
        <v>102</v>
      </c>
      <c r="B29" s="46" t="s">
        <v>83</v>
      </c>
      <c r="C29" s="29">
        <v>24</v>
      </c>
      <c r="D29" s="27">
        <v>222.375</v>
      </c>
      <c r="E29" s="28">
        <v>67.3</v>
      </c>
      <c r="F29" s="28">
        <v>6.1</v>
      </c>
      <c r="G29" s="27">
        <v>190.90600000000001</v>
      </c>
      <c r="H29" s="28">
        <v>43.8</v>
      </c>
      <c r="I29" s="28">
        <v>4.8</v>
      </c>
      <c r="J29" s="31">
        <f t="shared" si="0"/>
        <v>23.5</v>
      </c>
      <c r="K29" s="45">
        <f t="shared" si="1"/>
        <v>31.469000000000001</v>
      </c>
      <c r="L29" s="27">
        <v>84.018000000000001</v>
      </c>
      <c r="M29" s="28">
        <v>67.3</v>
      </c>
      <c r="N29" s="28" t="s">
        <v>90</v>
      </c>
      <c r="O29" s="27">
        <v>53.01</v>
      </c>
      <c r="P29" s="28">
        <v>49.1</v>
      </c>
      <c r="Q29" s="28" t="s">
        <v>90</v>
      </c>
      <c r="R29" s="31">
        <f t="shared" si="2"/>
        <v>18.199999999999996</v>
      </c>
      <c r="S29" s="45">
        <f t="shared" si="3"/>
        <v>31.007999999999999</v>
      </c>
      <c r="T29" s="27">
        <v>2.968</v>
      </c>
      <c r="U29" s="27">
        <v>6.6150000000000002</v>
      </c>
      <c r="V29" s="1" t="s">
        <v>26</v>
      </c>
      <c r="X29" s="44">
        <v>82.3</v>
      </c>
      <c r="Y29" s="44">
        <v>52.41</v>
      </c>
      <c r="Z29" s="16">
        <f t="shared" si="4"/>
        <v>29.89</v>
      </c>
      <c r="AA29" s="16"/>
      <c r="AB29" s="43">
        <f t="shared" si="5"/>
        <v>5.7706666666666671</v>
      </c>
      <c r="AC29" s="15"/>
      <c r="AD29" s="42">
        <f t="shared" si="6"/>
        <v>6.6040000000000001</v>
      </c>
      <c r="AE29" s="41">
        <f t="shared" si="7"/>
        <v>1.1000000000000121E-2</v>
      </c>
      <c r="AF29" s="40">
        <f t="shared" si="8"/>
        <v>2.9649999999999999</v>
      </c>
      <c r="AG29" s="39">
        <f t="shared" si="9"/>
        <v>3.0000000000001137E-3</v>
      </c>
      <c r="AH29" s="38">
        <f t="shared" si="10"/>
        <v>0.82710862937780927</v>
      </c>
      <c r="AJ29" s="37">
        <f t="shared" si="11"/>
        <v>8.1120000000000001</v>
      </c>
      <c r="AK29" s="36">
        <f t="shared" si="12"/>
        <v>-5.1440000000000001</v>
      </c>
      <c r="AM29" s="35">
        <f t="shared" si="13"/>
        <v>-54.079494620389077</v>
      </c>
      <c r="AN29" s="34">
        <f t="shared" si="14"/>
        <v>7.9544166666666669</v>
      </c>
    </row>
    <row r="30" spans="1:40" x14ac:dyDescent="0.2">
      <c r="A30" s="47" t="s">
        <v>103</v>
      </c>
      <c r="B30" s="46" t="s">
        <v>83</v>
      </c>
      <c r="C30" s="29">
        <v>24</v>
      </c>
      <c r="D30" s="27">
        <v>218.404</v>
      </c>
      <c r="E30" s="28">
        <v>67.099999999999994</v>
      </c>
      <c r="F30" s="28">
        <v>6.1</v>
      </c>
      <c r="G30" s="27">
        <v>185.28200000000001</v>
      </c>
      <c r="H30" s="28">
        <v>43.6</v>
      </c>
      <c r="I30" s="28">
        <v>4.8</v>
      </c>
      <c r="J30" s="31">
        <f t="shared" si="0"/>
        <v>23.499999999999993</v>
      </c>
      <c r="K30" s="45">
        <f t="shared" si="1"/>
        <v>33.122</v>
      </c>
      <c r="L30" s="27">
        <v>83.954999999999998</v>
      </c>
      <c r="M30" s="28">
        <v>67</v>
      </c>
      <c r="N30" s="28" t="s">
        <v>90</v>
      </c>
      <c r="O30" s="27">
        <v>51.16</v>
      </c>
      <c r="P30" s="28">
        <v>49.3</v>
      </c>
      <c r="Q30" s="28" t="s">
        <v>90</v>
      </c>
      <c r="R30" s="31">
        <f t="shared" si="2"/>
        <v>17.700000000000003</v>
      </c>
      <c r="S30" s="45">
        <f t="shared" si="3"/>
        <v>32.795000000000002</v>
      </c>
      <c r="T30" s="27">
        <v>3.02</v>
      </c>
      <c r="U30" s="27">
        <v>6.5880000000000001</v>
      </c>
      <c r="V30" s="1" t="s">
        <v>26</v>
      </c>
      <c r="X30" s="44">
        <v>82.251999999999995</v>
      </c>
      <c r="Y30" s="44">
        <v>50.576000000000001</v>
      </c>
      <c r="Z30" s="16">
        <f t="shared" si="4"/>
        <v>31.675999999999998</v>
      </c>
      <c r="AA30" s="16"/>
      <c r="AB30" s="43">
        <f t="shared" si="5"/>
        <v>5.612750000000001</v>
      </c>
      <c r="AC30" s="15"/>
      <c r="AD30" s="42">
        <f t="shared" si="6"/>
        <v>6.577</v>
      </c>
      <c r="AE30" s="41">
        <f t="shared" si="7"/>
        <v>1.1000000000000121E-2</v>
      </c>
      <c r="AF30" s="40">
        <f t="shared" si="8"/>
        <v>3.0169999999999999</v>
      </c>
      <c r="AG30" s="39">
        <f t="shared" si="9"/>
        <v>3.0000000000001137E-3</v>
      </c>
      <c r="AH30" s="38">
        <f t="shared" si="10"/>
        <v>0.78043199015554754</v>
      </c>
      <c r="AJ30" s="37">
        <f t="shared" si="11"/>
        <v>8.0039999999999996</v>
      </c>
      <c r="AK30" s="36">
        <f t="shared" si="12"/>
        <v>-4.984</v>
      </c>
      <c r="AM30" s="35">
        <f t="shared" si="13"/>
        <v>-53.813106507917652</v>
      </c>
      <c r="AN30" s="34">
        <f t="shared" si="14"/>
        <v>7.7200833333333341</v>
      </c>
    </row>
    <row r="31" spans="1:40" x14ac:dyDescent="0.2">
      <c r="A31" s="47" t="s">
        <v>104</v>
      </c>
      <c r="B31" s="46" t="s">
        <v>83</v>
      </c>
      <c r="C31" s="29">
        <v>24</v>
      </c>
      <c r="D31" s="27">
        <v>217.44900000000001</v>
      </c>
      <c r="E31" s="28">
        <v>69.099999999999994</v>
      </c>
      <c r="F31" s="28">
        <v>6.1</v>
      </c>
      <c r="G31" s="27">
        <v>183.77099999999999</v>
      </c>
      <c r="H31" s="28">
        <v>44.2</v>
      </c>
      <c r="I31" s="28">
        <v>4.8</v>
      </c>
      <c r="J31" s="31">
        <f t="shared" si="0"/>
        <v>24.899999999999991</v>
      </c>
      <c r="K31" s="45">
        <f t="shared" si="1"/>
        <v>33.677999999999997</v>
      </c>
      <c r="L31" s="27">
        <v>84.11</v>
      </c>
      <c r="M31" s="28">
        <v>68.900000000000006</v>
      </c>
      <c r="N31" s="28" t="s">
        <v>90</v>
      </c>
      <c r="O31" s="27">
        <v>50.72</v>
      </c>
      <c r="P31" s="28">
        <v>49.8</v>
      </c>
      <c r="Q31" s="28" t="s">
        <v>90</v>
      </c>
      <c r="R31" s="31">
        <f t="shared" si="2"/>
        <v>19.100000000000009</v>
      </c>
      <c r="S31" s="45">
        <f t="shared" si="3"/>
        <v>33.39</v>
      </c>
      <c r="T31" s="27">
        <v>3.1760000000000002</v>
      </c>
      <c r="U31" s="27">
        <v>6.9</v>
      </c>
      <c r="V31" s="1" t="s">
        <v>26</v>
      </c>
      <c r="X31" s="44">
        <v>82.313999999999993</v>
      </c>
      <c r="Y31" s="44">
        <v>50.128999999999998</v>
      </c>
      <c r="Z31" s="16">
        <f t="shared" si="4"/>
        <v>32.185000000000002</v>
      </c>
      <c r="AA31" s="16"/>
      <c r="AB31" s="43">
        <f t="shared" si="5"/>
        <v>5.5684166666666668</v>
      </c>
      <c r="AC31" s="15"/>
      <c r="AD31" s="42">
        <f t="shared" si="6"/>
        <v>6.9029999999999996</v>
      </c>
      <c r="AE31" s="41">
        <f t="shared" si="7"/>
        <v>-2.9999999999992255E-3</v>
      </c>
      <c r="AF31" s="40">
        <f t="shared" si="8"/>
        <v>3.1749999999999998</v>
      </c>
      <c r="AG31" s="39">
        <f t="shared" si="9"/>
        <v>1.000000000000334E-3</v>
      </c>
      <c r="AH31" s="38">
        <f t="shared" si="10"/>
        <v>0.81242415832748094</v>
      </c>
      <c r="AJ31" s="37">
        <f t="shared" si="11"/>
        <v>8.1679999999999993</v>
      </c>
      <c r="AK31" s="36">
        <f t="shared" si="12"/>
        <v>-4.9919999999999991</v>
      </c>
      <c r="AM31" s="35">
        <f t="shared" si="13"/>
        <v>-53.743517747631564</v>
      </c>
      <c r="AN31" s="34">
        <f t="shared" si="14"/>
        <v>7.6571249999999997</v>
      </c>
    </row>
    <row r="32" spans="1:40" x14ac:dyDescent="0.2">
      <c r="A32" s="47" t="s">
        <v>105</v>
      </c>
      <c r="B32" s="46" t="s">
        <v>83</v>
      </c>
      <c r="C32" s="29">
        <v>24</v>
      </c>
      <c r="D32" s="27">
        <v>220.68700000000001</v>
      </c>
      <c r="E32" s="28">
        <v>68.5</v>
      </c>
      <c r="F32" s="28">
        <v>6</v>
      </c>
      <c r="G32" s="27">
        <v>181.559</v>
      </c>
      <c r="H32" s="28">
        <v>44</v>
      </c>
      <c r="I32" s="28">
        <v>4.8</v>
      </c>
      <c r="J32" s="31">
        <f t="shared" si="0"/>
        <v>24.5</v>
      </c>
      <c r="K32" s="45">
        <f t="shared" si="1"/>
        <v>39.128</v>
      </c>
      <c r="L32" s="27">
        <v>88.635000000000005</v>
      </c>
      <c r="M32" s="28">
        <v>68.400000000000006</v>
      </c>
      <c r="N32" s="28" t="s">
        <v>90</v>
      </c>
      <c r="O32" s="27">
        <v>49.7</v>
      </c>
      <c r="P32" s="28">
        <v>49.9</v>
      </c>
      <c r="Q32" s="28" t="s">
        <v>90</v>
      </c>
      <c r="R32" s="31">
        <f t="shared" si="2"/>
        <v>18.500000000000007</v>
      </c>
      <c r="S32" s="45">
        <f t="shared" si="3"/>
        <v>38.935000000000002</v>
      </c>
      <c r="T32" s="27">
        <v>3.4849999999999999</v>
      </c>
      <c r="U32" s="27">
        <v>7.13</v>
      </c>
      <c r="V32" s="1" t="s">
        <v>26</v>
      </c>
      <c r="X32" s="44">
        <v>86.769000000000005</v>
      </c>
      <c r="Y32" s="44">
        <v>49.119</v>
      </c>
      <c r="Z32" s="16">
        <f t="shared" si="4"/>
        <v>37.65</v>
      </c>
      <c r="AA32" s="16"/>
      <c r="AB32" s="43">
        <f t="shared" si="5"/>
        <v>5.5183333333333335</v>
      </c>
      <c r="AC32" s="15"/>
      <c r="AD32" s="42">
        <f t="shared" si="6"/>
        <v>7.1280000000000001</v>
      </c>
      <c r="AE32" s="41">
        <f t="shared" si="7"/>
        <v>1.9999999999997797E-3</v>
      </c>
      <c r="AF32" s="40">
        <f t="shared" si="8"/>
        <v>3.484</v>
      </c>
      <c r="AG32" s="39">
        <f t="shared" si="9"/>
        <v>9.9999999999988987E-4</v>
      </c>
      <c r="AH32" s="38">
        <f t="shared" si="10"/>
        <v>0.81406044316172799</v>
      </c>
      <c r="AJ32" s="37">
        <f t="shared" si="11"/>
        <v>8.3859999999999992</v>
      </c>
      <c r="AK32" s="36">
        <f t="shared" si="12"/>
        <v>-4.9009999999999998</v>
      </c>
      <c r="AM32" s="35">
        <f t="shared" si="13"/>
        <v>-53.293970555026192</v>
      </c>
      <c r="AN32" s="34">
        <f t="shared" si="14"/>
        <v>7.5649583333333332</v>
      </c>
    </row>
    <row r="33" spans="1:43" x14ac:dyDescent="0.2">
      <c r="A33" s="47" t="s">
        <v>106</v>
      </c>
      <c r="B33" s="46" t="s">
        <v>83</v>
      </c>
      <c r="C33" s="29">
        <v>24</v>
      </c>
      <c r="D33" s="27">
        <v>214.37</v>
      </c>
      <c r="E33" s="28">
        <v>68.8</v>
      </c>
      <c r="F33" s="28">
        <v>6</v>
      </c>
      <c r="G33" s="27">
        <v>179.64099999999999</v>
      </c>
      <c r="H33" s="28">
        <v>43.9</v>
      </c>
      <c r="I33" s="28">
        <v>4.8</v>
      </c>
      <c r="J33" s="31">
        <f t="shared" si="0"/>
        <v>24.9</v>
      </c>
      <c r="K33" s="45">
        <f t="shared" si="1"/>
        <v>34.728999999999999</v>
      </c>
      <c r="L33" s="27">
        <v>83.93</v>
      </c>
      <c r="M33" s="28">
        <v>68.599999999999994</v>
      </c>
      <c r="N33" s="28" t="s">
        <v>90</v>
      </c>
      <c r="O33" s="27">
        <v>49.44</v>
      </c>
      <c r="P33" s="28">
        <v>49.6</v>
      </c>
      <c r="Q33" s="28" t="s">
        <v>90</v>
      </c>
      <c r="R33" s="31">
        <f t="shared" si="2"/>
        <v>18.999999999999993</v>
      </c>
      <c r="S33" s="45">
        <f t="shared" si="3"/>
        <v>34.49</v>
      </c>
      <c r="T33" s="27">
        <v>3.218</v>
      </c>
      <c r="U33" s="27">
        <v>6.8639999999999999</v>
      </c>
      <c r="V33" s="1" t="s">
        <v>26</v>
      </c>
      <c r="X33" s="44">
        <v>82.150999999999996</v>
      </c>
      <c r="Y33" s="44">
        <v>48.869</v>
      </c>
      <c r="Z33" s="16">
        <f t="shared" si="4"/>
        <v>33.281999999999996</v>
      </c>
      <c r="AA33" s="16"/>
      <c r="AB33" s="43">
        <f t="shared" si="5"/>
        <v>5.448833333333333</v>
      </c>
      <c r="AC33" s="15"/>
      <c r="AD33" s="42">
        <f t="shared" si="6"/>
        <v>6.8620000000000001</v>
      </c>
      <c r="AE33" s="41">
        <f t="shared" si="7"/>
        <v>1.9999999999997797E-3</v>
      </c>
      <c r="AF33" s="40">
        <f t="shared" si="8"/>
        <v>3.2120000000000002</v>
      </c>
      <c r="AG33" s="39">
        <f t="shared" si="9"/>
        <v>5.9999999999997833E-3</v>
      </c>
      <c r="AH33" s="38">
        <f t="shared" si="10"/>
        <v>0.80549540472386738</v>
      </c>
      <c r="AJ33" s="37">
        <f t="shared" si="11"/>
        <v>8.0589999999999993</v>
      </c>
      <c r="AK33" s="36">
        <f t="shared" si="12"/>
        <v>-4.8409999999999993</v>
      </c>
      <c r="AM33" s="35">
        <f t="shared" si="13"/>
        <v>-53.60190602368057</v>
      </c>
      <c r="AN33" s="34">
        <f t="shared" si="14"/>
        <v>7.4850416666666666</v>
      </c>
    </row>
    <row r="34" spans="1:43" x14ac:dyDescent="0.2">
      <c r="A34" s="47" t="s">
        <v>107</v>
      </c>
      <c r="B34" s="46" t="s">
        <v>83</v>
      </c>
      <c r="C34" s="29">
        <v>24</v>
      </c>
      <c r="D34" s="27">
        <v>224.858</v>
      </c>
      <c r="E34" s="28">
        <v>68.5</v>
      </c>
      <c r="F34" s="28">
        <v>6.2</v>
      </c>
      <c r="G34" s="27">
        <v>189.90600000000001</v>
      </c>
      <c r="H34" s="28">
        <v>44.5</v>
      </c>
      <c r="I34" s="28">
        <v>4.8</v>
      </c>
      <c r="J34" s="31">
        <f t="shared" si="0"/>
        <v>24</v>
      </c>
      <c r="K34" s="45">
        <f t="shared" si="1"/>
        <v>34.951999999999998</v>
      </c>
      <c r="L34" s="27">
        <v>87.117999999999995</v>
      </c>
      <c r="M34" s="28">
        <v>68.400000000000006</v>
      </c>
      <c r="N34" s="28" t="s">
        <v>90</v>
      </c>
      <c r="O34" s="27">
        <v>52.53</v>
      </c>
      <c r="P34" s="28">
        <v>50</v>
      </c>
      <c r="Q34" s="28" t="s">
        <v>90</v>
      </c>
      <c r="R34" s="31">
        <f t="shared" si="2"/>
        <v>18.400000000000006</v>
      </c>
      <c r="S34" s="45">
        <f t="shared" si="3"/>
        <v>34.588000000000001</v>
      </c>
      <c r="T34" s="27">
        <v>3.2370000000000001</v>
      </c>
      <c r="U34" s="27">
        <v>6.9509999999999996</v>
      </c>
      <c r="V34" s="1" t="s">
        <v>26</v>
      </c>
      <c r="X34" s="44">
        <v>85.284000000000006</v>
      </c>
      <c r="Y34" s="44">
        <v>51.911999999999999</v>
      </c>
      <c r="Z34" s="16">
        <f t="shared" si="4"/>
        <v>33.372</v>
      </c>
      <c r="AA34" s="16"/>
      <c r="AB34" s="43">
        <f t="shared" si="5"/>
        <v>5.7497499999999997</v>
      </c>
      <c r="AC34" s="15"/>
      <c r="AD34" s="42">
        <f t="shared" si="6"/>
        <v>6.952</v>
      </c>
      <c r="AE34" s="41">
        <f t="shared" si="7"/>
        <v>-1.000000000000334E-3</v>
      </c>
      <c r="AF34" s="40">
        <f t="shared" si="8"/>
        <v>3.238</v>
      </c>
      <c r="AG34" s="39">
        <f t="shared" si="9"/>
        <v>-9.9999999999988987E-4</v>
      </c>
      <c r="AH34" s="38">
        <f t="shared" si="10"/>
        <v>0.8319905637525925</v>
      </c>
      <c r="AJ34" s="37">
        <f t="shared" si="11"/>
        <v>8.4290000000000003</v>
      </c>
      <c r="AK34" s="36">
        <f t="shared" si="12"/>
        <v>-5.1920000000000002</v>
      </c>
      <c r="AM34" s="35">
        <f t="shared" si="13"/>
        <v>-53.839267848303898</v>
      </c>
      <c r="AN34" s="34">
        <f t="shared" si="14"/>
        <v>7.91275</v>
      </c>
    </row>
    <row r="35" spans="1:43" x14ac:dyDescent="0.2">
      <c r="A35" s="47" t="s">
        <v>108</v>
      </c>
      <c r="B35" s="46" t="s">
        <v>83</v>
      </c>
      <c r="C35" s="29">
        <v>24</v>
      </c>
      <c r="D35" s="27">
        <v>249.39699999999999</v>
      </c>
      <c r="E35" s="28">
        <v>68.3</v>
      </c>
      <c r="F35" s="28">
        <v>6.4</v>
      </c>
      <c r="G35" s="27">
        <v>215.71799999999999</v>
      </c>
      <c r="H35" s="28">
        <v>45.8</v>
      </c>
      <c r="I35" s="28">
        <v>4.5999999999999996</v>
      </c>
      <c r="J35" s="31">
        <f t="shared" si="0"/>
        <v>22.5</v>
      </c>
      <c r="K35" s="45">
        <f t="shared" si="1"/>
        <v>33.679000000000002</v>
      </c>
      <c r="L35" s="27">
        <v>93.05</v>
      </c>
      <c r="M35" s="28">
        <v>68.3</v>
      </c>
      <c r="N35" s="28" t="s">
        <v>90</v>
      </c>
      <c r="O35" s="27">
        <v>59.63</v>
      </c>
      <c r="P35" s="28">
        <v>51</v>
      </c>
      <c r="Q35" s="28" t="s">
        <v>90</v>
      </c>
      <c r="R35" s="31">
        <f t="shared" si="2"/>
        <v>17.299999999999997</v>
      </c>
      <c r="S35" s="45">
        <f t="shared" si="3"/>
        <v>33.42</v>
      </c>
      <c r="T35" s="27">
        <v>3.2170000000000001</v>
      </c>
      <c r="U35" s="27">
        <v>7.1539999999999999</v>
      </c>
      <c r="V35" s="1" t="s">
        <v>26</v>
      </c>
      <c r="X35" s="44">
        <v>91.096000000000004</v>
      </c>
      <c r="Y35" s="44">
        <v>58.902000000000001</v>
      </c>
      <c r="Z35" s="16">
        <f t="shared" si="4"/>
        <v>32.194000000000003</v>
      </c>
      <c r="AA35" s="16"/>
      <c r="AB35" s="43">
        <f t="shared" si="5"/>
        <v>6.5339999999999989</v>
      </c>
      <c r="AC35" s="15"/>
      <c r="AD35" s="42">
        <f t="shared" si="6"/>
        <v>7.1539999999999999</v>
      </c>
      <c r="AE35" s="41">
        <f t="shared" si="7"/>
        <v>0</v>
      </c>
      <c r="AF35" s="40">
        <f t="shared" si="8"/>
        <v>3.218</v>
      </c>
      <c r="AG35" s="39">
        <f t="shared" si="9"/>
        <v>-9.9999999999988987E-4</v>
      </c>
      <c r="AH35" s="38">
        <f t="shared" si="10"/>
        <v>0.68839874280310376</v>
      </c>
      <c r="AJ35" s="37">
        <f t="shared" si="11"/>
        <v>9.2260000000000009</v>
      </c>
      <c r="AK35" s="36">
        <f t="shared" si="12"/>
        <v>-6.0090000000000003</v>
      </c>
      <c r="AM35" s="35">
        <f t="shared" si="13"/>
        <v>-53.921786777181325</v>
      </c>
      <c r="AN35" s="34">
        <f t="shared" si="14"/>
        <v>8.988249999999999</v>
      </c>
    </row>
    <row r="36" spans="1:43" x14ac:dyDescent="0.2">
      <c r="A36" s="47" t="s">
        <v>109</v>
      </c>
      <c r="B36" s="46" t="s">
        <v>83</v>
      </c>
      <c r="C36" s="29">
        <v>24</v>
      </c>
      <c r="D36" s="27">
        <v>238.83600000000001</v>
      </c>
      <c r="E36" s="28">
        <v>68.5</v>
      </c>
      <c r="F36" s="28">
        <v>6.5</v>
      </c>
      <c r="G36" s="27">
        <v>205.089</v>
      </c>
      <c r="H36" s="28">
        <v>45.6</v>
      </c>
      <c r="I36" s="28">
        <v>4.5</v>
      </c>
      <c r="J36" s="31">
        <f t="shared" si="0"/>
        <v>22.9</v>
      </c>
      <c r="K36" s="45">
        <f t="shared" si="1"/>
        <v>33.747</v>
      </c>
      <c r="L36" s="27">
        <v>95.944999999999993</v>
      </c>
      <c r="M36" s="28">
        <v>68.5</v>
      </c>
      <c r="N36" s="28" t="s">
        <v>90</v>
      </c>
      <c r="O36" s="27">
        <v>62.24</v>
      </c>
      <c r="P36" s="28">
        <v>51.8</v>
      </c>
      <c r="Q36" s="28" t="s">
        <v>90</v>
      </c>
      <c r="R36" s="31">
        <f t="shared" si="2"/>
        <v>16.700000000000003</v>
      </c>
      <c r="S36" s="45">
        <f t="shared" si="3"/>
        <v>33.704999999999998</v>
      </c>
      <c r="T36" s="27">
        <v>3.2589999999999999</v>
      </c>
      <c r="U36" s="27">
        <v>7.0270000000000001</v>
      </c>
      <c r="V36" s="1" t="s">
        <v>26</v>
      </c>
      <c r="X36" s="44">
        <v>93.915999999999997</v>
      </c>
      <c r="Y36" s="44">
        <v>61.459000000000003</v>
      </c>
      <c r="Z36" s="16">
        <f t="shared" si="4"/>
        <v>32.457000000000001</v>
      </c>
      <c r="AA36" s="16"/>
      <c r="AB36" s="43">
        <f t="shared" si="5"/>
        <v>5.9845833333333331</v>
      </c>
      <c r="AC36" s="15"/>
      <c r="AD36" s="42">
        <f t="shared" si="6"/>
        <v>7.008</v>
      </c>
      <c r="AE36" s="41">
        <f t="shared" si="7"/>
        <v>1.9000000000000128E-2</v>
      </c>
      <c r="AF36" s="40">
        <f t="shared" si="8"/>
        <v>3.25</v>
      </c>
      <c r="AG36" s="39">
        <f t="shared" si="9"/>
        <v>8.999999999999897E-3</v>
      </c>
      <c r="AH36" s="38">
        <f t="shared" si="10"/>
        <v>0.62899521671079339</v>
      </c>
      <c r="AJ36" s="37">
        <f t="shared" si="11"/>
        <v>9.6170000000000009</v>
      </c>
      <c r="AK36" s="36">
        <f t="shared" si="12"/>
        <v>-6.3580000000000005</v>
      </c>
      <c r="AM36" s="35">
        <f t="shared" si="13"/>
        <v>-59.304984665194141</v>
      </c>
      <c r="AN36" s="34">
        <f t="shared" si="14"/>
        <v>8.5453749999999999</v>
      </c>
    </row>
    <row r="37" spans="1:43" x14ac:dyDescent="0.2">
      <c r="A37" s="47" t="s">
        <v>110</v>
      </c>
      <c r="B37" s="46" t="s">
        <v>83</v>
      </c>
      <c r="C37" s="29">
        <v>24</v>
      </c>
      <c r="D37" s="27">
        <v>243.77199999999999</v>
      </c>
      <c r="E37" s="28">
        <v>68.3</v>
      </c>
      <c r="F37" s="28">
        <v>6.6</v>
      </c>
      <c r="G37" s="27">
        <v>211.12799999999999</v>
      </c>
      <c r="H37" s="28">
        <v>45.7</v>
      </c>
      <c r="I37" s="28">
        <v>4.5</v>
      </c>
      <c r="J37" s="31">
        <f t="shared" si="0"/>
        <v>22.599999999999994</v>
      </c>
      <c r="K37" s="45">
        <f t="shared" si="1"/>
        <v>32.643999999999998</v>
      </c>
      <c r="L37" s="27">
        <v>96.275000000000006</v>
      </c>
      <c r="M37" s="28">
        <v>68.2</v>
      </c>
      <c r="N37" s="28" t="s">
        <v>90</v>
      </c>
      <c r="O37" s="27">
        <v>63.95</v>
      </c>
      <c r="P37" s="28">
        <v>51.3</v>
      </c>
      <c r="Q37" s="28" t="s">
        <v>90</v>
      </c>
      <c r="R37" s="31">
        <f t="shared" si="2"/>
        <v>16.900000000000006</v>
      </c>
      <c r="S37" s="45">
        <f t="shared" si="3"/>
        <v>32.325000000000003</v>
      </c>
      <c r="T37" s="27">
        <v>3.1890000000000001</v>
      </c>
      <c r="U37" s="27">
        <v>7.0019999999999998</v>
      </c>
      <c r="V37" s="1" t="s">
        <v>26</v>
      </c>
      <c r="X37" s="44">
        <v>94.257999999999996</v>
      </c>
      <c r="Y37" s="44">
        <v>63.16</v>
      </c>
      <c r="Z37" s="16">
        <f t="shared" si="4"/>
        <v>31.097999999999999</v>
      </c>
      <c r="AA37" s="16"/>
      <c r="AB37" s="43">
        <f t="shared" si="5"/>
        <v>6.1653333333333329</v>
      </c>
      <c r="AC37" s="15"/>
      <c r="AD37" s="42">
        <f t="shared" si="6"/>
        <v>7.0010000000000003</v>
      </c>
      <c r="AE37" s="41">
        <f t="shared" si="7"/>
        <v>9.9999999999944578E-4</v>
      </c>
      <c r="AF37" s="40">
        <f t="shared" si="8"/>
        <v>3.1880000000000002</v>
      </c>
      <c r="AG37" s="39">
        <f t="shared" si="9"/>
        <v>9.9999999999988987E-4</v>
      </c>
      <c r="AH37" s="38">
        <f t="shared" si="10"/>
        <v>0.73225720889697221</v>
      </c>
      <c r="AJ37" s="37">
        <f t="shared" si="11"/>
        <v>9.6690000000000005</v>
      </c>
      <c r="AK37" s="36">
        <f t="shared" si="12"/>
        <v>-6.48</v>
      </c>
      <c r="AM37" s="35">
        <f t="shared" si="13"/>
        <v>-59.098745784547766</v>
      </c>
      <c r="AN37" s="34">
        <f t="shared" si="14"/>
        <v>8.7969999999999988</v>
      </c>
    </row>
    <row r="38" spans="1:43" x14ac:dyDescent="0.2">
      <c r="A38" s="47" t="s">
        <v>111</v>
      </c>
      <c r="B38" s="46" t="s">
        <v>83</v>
      </c>
      <c r="C38" s="29">
        <v>24</v>
      </c>
      <c r="D38" s="27">
        <v>248.64500000000001</v>
      </c>
      <c r="E38" s="28">
        <v>68</v>
      </c>
      <c r="F38" s="28">
        <v>6.4</v>
      </c>
      <c r="G38" s="27">
        <v>213.75899999999999</v>
      </c>
      <c r="H38" s="28">
        <v>45.7</v>
      </c>
      <c r="I38" s="28">
        <v>4.5</v>
      </c>
      <c r="J38" s="31">
        <f t="shared" si="0"/>
        <v>22.299999999999997</v>
      </c>
      <c r="K38" s="45">
        <f t="shared" si="1"/>
        <v>34.886000000000003</v>
      </c>
      <c r="L38" s="27">
        <v>95.1</v>
      </c>
      <c r="M38" s="28">
        <v>67.900000000000006</v>
      </c>
      <c r="N38" s="28" t="s">
        <v>90</v>
      </c>
      <c r="O38" s="27">
        <v>60.69</v>
      </c>
      <c r="P38" s="28">
        <v>51.2</v>
      </c>
      <c r="Q38" s="28" t="s">
        <v>90</v>
      </c>
      <c r="R38" s="31">
        <f t="shared" si="2"/>
        <v>16.700000000000003</v>
      </c>
      <c r="S38" s="45">
        <f t="shared" si="3"/>
        <v>34.409999999999997</v>
      </c>
      <c r="T38" s="27">
        <v>3.2589999999999999</v>
      </c>
      <c r="U38" s="27">
        <v>7.1539999999999999</v>
      </c>
      <c r="V38" s="1" t="s">
        <v>26</v>
      </c>
      <c r="X38" s="44">
        <v>93.122</v>
      </c>
      <c r="Y38" s="44">
        <v>59.944000000000003</v>
      </c>
      <c r="Z38" s="16">
        <f t="shared" si="4"/>
        <v>33.177999999999997</v>
      </c>
      <c r="AA38" s="16"/>
      <c r="AB38" s="43">
        <f t="shared" si="5"/>
        <v>6.4089583333333335</v>
      </c>
      <c r="AC38" s="15"/>
      <c r="AD38" s="42">
        <f t="shared" si="6"/>
        <v>7.1390000000000002</v>
      </c>
      <c r="AE38" s="41">
        <f t="shared" si="7"/>
        <v>1.499999999999968E-2</v>
      </c>
      <c r="AF38" s="40">
        <f t="shared" si="8"/>
        <v>3.254</v>
      </c>
      <c r="AG38" s="39">
        <f t="shared" si="9"/>
        <v>4.9999999999998934E-3</v>
      </c>
      <c r="AH38" s="38">
        <f t="shared" si="10"/>
        <v>0.79903068408815803</v>
      </c>
      <c r="AJ38" s="37">
        <f t="shared" si="11"/>
        <v>9.3919999999999995</v>
      </c>
      <c r="AK38" s="36">
        <f t="shared" si="12"/>
        <v>-6.1329999999999991</v>
      </c>
      <c r="AM38" s="35">
        <f t="shared" si="13"/>
        <v>-55.286561033687477</v>
      </c>
      <c r="AN38" s="34">
        <f t="shared" si="14"/>
        <v>8.906625</v>
      </c>
    </row>
    <row r="39" spans="1:43" x14ac:dyDescent="0.2">
      <c r="A39" s="47" t="s">
        <v>112</v>
      </c>
      <c r="B39" s="46" t="s">
        <v>83</v>
      </c>
      <c r="C39" s="29">
        <v>24</v>
      </c>
      <c r="D39" s="27">
        <v>252.488</v>
      </c>
      <c r="E39" s="28">
        <v>67.099999999999994</v>
      </c>
      <c r="F39" s="28">
        <v>6.3</v>
      </c>
      <c r="G39" s="27">
        <v>209.905</v>
      </c>
      <c r="H39" s="28">
        <v>45.2</v>
      </c>
      <c r="I39" s="28">
        <v>4.5</v>
      </c>
      <c r="J39" s="31">
        <f t="shared" si="0"/>
        <v>21.899999999999991</v>
      </c>
      <c r="K39" s="45">
        <f t="shared" si="1"/>
        <v>42.582999999999998</v>
      </c>
      <c r="L39" s="27">
        <v>100.998</v>
      </c>
      <c r="M39" s="28">
        <v>67</v>
      </c>
      <c r="N39" s="28" t="s">
        <v>90</v>
      </c>
      <c r="O39" s="27">
        <v>58.74</v>
      </c>
      <c r="P39" s="28">
        <v>50.9</v>
      </c>
      <c r="Q39" s="28" t="s">
        <v>90</v>
      </c>
      <c r="R39" s="31">
        <f t="shared" si="2"/>
        <v>16.100000000000001</v>
      </c>
      <c r="S39" s="45">
        <f t="shared" si="3"/>
        <v>42.258000000000003</v>
      </c>
      <c r="T39" s="27">
        <v>3.6819999999999999</v>
      </c>
      <c r="U39" s="27">
        <v>7.4740000000000002</v>
      </c>
      <c r="V39" s="1" t="s">
        <v>26</v>
      </c>
      <c r="X39" s="44">
        <v>98.947999999999993</v>
      </c>
      <c r="Y39" s="44">
        <v>58.027000000000001</v>
      </c>
      <c r="Z39" s="16">
        <f t="shared" si="4"/>
        <v>40.920999999999999</v>
      </c>
      <c r="AA39" s="16"/>
      <c r="AB39" s="43">
        <f t="shared" si="5"/>
        <v>6.3282499999999997</v>
      </c>
      <c r="AC39" s="15"/>
      <c r="AD39" s="42">
        <f t="shared" si="6"/>
        <v>7.4539999999999997</v>
      </c>
      <c r="AE39" s="41">
        <f t="shared" si="7"/>
        <v>2.0000000000000462E-2</v>
      </c>
      <c r="AF39" s="40">
        <f t="shared" si="8"/>
        <v>3.6760000000000002</v>
      </c>
      <c r="AG39" s="39">
        <f t="shared" si="9"/>
        <v>5.9999999999997833E-3</v>
      </c>
      <c r="AH39" s="38">
        <f t="shared" si="10"/>
        <v>0.79178676067744891</v>
      </c>
      <c r="AJ39" s="37">
        <f t="shared" si="11"/>
        <v>9.5830000000000002</v>
      </c>
      <c r="AK39" s="36">
        <f t="shared" si="12"/>
        <v>-5.9009999999999998</v>
      </c>
      <c r="AM39" s="35">
        <f t="shared" si="13"/>
        <v>-54.497034372692411</v>
      </c>
      <c r="AN39" s="34">
        <f t="shared" si="14"/>
        <v>8.7460416666666667</v>
      </c>
    </row>
    <row r="40" spans="1:43" x14ac:dyDescent="0.2">
      <c r="A40" s="47" t="s">
        <v>113</v>
      </c>
      <c r="B40" s="46" t="s">
        <v>83</v>
      </c>
      <c r="C40" s="29">
        <v>24</v>
      </c>
      <c r="D40" s="27">
        <v>243.98099999999999</v>
      </c>
      <c r="E40" s="28">
        <v>67.599999999999994</v>
      </c>
      <c r="F40" s="28">
        <v>6.5</v>
      </c>
      <c r="G40" s="27">
        <v>209.809</v>
      </c>
      <c r="H40" s="28">
        <v>45.3</v>
      </c>
      <c r="I40" s="28">
        <v>4.7</v>
      </c>
      <c r="J40" s="31">
        <f t="shared" si="0"/>
        <v>22.299999999999997</v>
      </c>
      <c r="K40" s="45">
        <f t="shared" si="1"/>
        <v>34.171999999999997</v>
      </c>
      <c r="L40" s="27">
        <v>93.878</v>
      </c>
      <c r="M40" s="28">
        <v>67.5</v>
      </c>
      <c r="N40" s="28" t="s">
        <v>90</v>
      </c>
      <c r="O40" s="27">
        <v>59.96</v>
      </c>
      <c r="P40" s="28">
        <v>50.8</v>
      </c>
      <c r="Q40" s="28" t="s">
        <v>90</v>
      </c>
      <c r="R40" s="31">
        <f t="shared" ref="R40:R46" si="15">M40-P40</f>
        <v>16.700000000000003</v>
      </c>
      <c r="S40" s="45">
        <f t="shared" ref="S40:S46" si="16">ROUND(L40-O40,3)</f>
        <v>33.917999999999999</v>
      </c>
      <c r="T40" s="27">
        <v>3.2</v>
      </c>
      <c r="U40" s="27">
        <v>6.9960000000000004</v>
      </c>
      <c r="V40" s="1" t="s">
        <v>26</v>
      </c>
      <c r="X40" s="44">
        <v>91.947000000000003</v>
      </c>
      <c r="Y40" s="44">
        <v>59.234000000000002</v>
      </c>
      <c r="Z40" s="16">
        <f t="shared" si="4"/>
        <v>32.713000000000001</v>
      </c>
      <c r="AA40" s="16"/>
      <c r="AB40" s="43">
        <f t="shared" si="5"/>
        <v>6.2739583333333329</v>
      </c>
      <c r="AC40" s="15"/>
      <c r="AD40" s="42">
        <f t="shared" si="6"/>
        <v>6.9889999999999999</v>
      </c>
      <c r="AE40" s="41">
        <f t="shared" si="7"/>
        <v>7.0000000000005613E-3</v>
      </c>
      <c r="AF40" s="40">
        <f t="shared" si="8"/>
        <v>3.1970000000000001</v>
      </c>
      <c r="AG40" s="39">
        <f t="shared" si="9"/>
        <v>3.0000000000001137E-3</v>
      </c>
      <c r="AH40" s="38">
        <f t="shared" si="10"/>
        <v>0.69539438250980468</v>
      </c>
      <c r="AJ40" s="37">
        <f t="shared" si="11"/>
        <v>9.2159999999999993</v>
      </c>
      <c r="AK40" s="36">
        <f t="shared" si="12"/>
        <v>-6.0159999999999991</v>
      </c>
      <c r="AM40" s="35">
        <f t="shared" si="13"/>
        <v>-55.769294930150757</v>
      </c>
      <c r="AN40" s="34">
        <f t="shared" si="14"/>
        <v>8.7420416666666672</v>
      </c>
      <c r="AO40" s="48"/>
      <c r="AP40" s="48"/>
      <c r="AQ40" s="48"/>
    </row>
    <row r="41" spans="1:43" x14ac:dyDescent="0.2">
      <c r="A41" s="47" t="s">
        <v>114</v>
      </c>
      <c r="B41" s="46" t="s">
        <v>83</v>
      </c>
      <c r="C41" s="29">
        <v>24</v>
      </c>
      <c r="D41" s="27">
        <v>246.142</v>
      </c>
      <c r="E41" s="28">
        <v>68.599999999999994</v>
      </c>
      <c r="F41" s="28">
        <v>6.5</v>
      </c>
      <c r="G41" s="27">
        <v>214.24</v>
      </c>
      <c r="H41" s="28">
        <v>46.1</v>
      </c>
      <c r="I41" s="28">
        <v>4.7</v>
      </c>
      <c r="J41" s="31">
        <f t="shared" ref="J41:J46" si="17">E41-H41</f>
        <v>22.499999999999993</v>
      </c>
      <c r="K41" s="45">
        <f t="shared" ref="K41:K46" si="18">ROUND(D41-G41,3)</f>
        <v>31.902000000000001</v>
      </c>
      <c r="L41" s="27">
        <v>92.117999999999995</v>
      </c>
      <c r="M41" s="28">
        <v>68.5</v>
      </c>
      <c r="N41" s="28">
        <v>0</v>
      </c>
      <c r="O41" s="27">
        <v>60.44</v>
      </c>
      <c r="P41" s="28">
        <v>51.1</v>
      </c>
      <c r="Q41" s="28">
        <v>0</v>
      </c>
      <c r="R41" s="31">
        <f t="shared" si="15"/>
        <v>17.399999999999999</v>
      </c>
      <c r="S41" s="45">
        <f t="shared" si="16"/>
        <v>31.678000000000001</v>
      </c>
      <c r="T41" s="27">
        <v>3.1240000000000001</v>
      </c>
      <c r="U41" s="27">
        <v>7.0129999999999999</v>
      </c>
      <c r="V41" s="1" t="s">
        <v>26</v>
      </c>
      <c r="X41" s="44">
        <v>90.173000000000002</v>
      </c>
      <c r="Y41" s="44">
        <v>59.698999999999998</v>
      </c>
      <c r="Z41" s="16">
        <f t="shared" si="4"/>
        <v>30.474</v>
      </c>
      <c r="AA41" s="16"/>
      <c r="AB41" s="43">
        <f t="shared" si="5"/>
        <v>6.4392083333333332</v>
      </c>
      <c r="AC41" s="15"/>
      <c r="AD41" s="42">
        <f t="shared" si="6"/>
        <v>7.0090000000000003</v>
      </c>
      <c r="AE41" s="41">
        <f t="shared" si="7"/>
        <v>3.9999999999995595E-3</v>
      </c>
      <c r="AF41" s="40">
        <f t="shared" si="8"/>
        <v>3.1259999999999999</v>
      </c>
      <c r="AG41" s="39">
        <f t="shared" si="9"/>
        <v>-1.9999999999997797E-3</v>
      </c>
      <c r="AH41" s="38">
        <f t="shared" si="10"/>
        <v>0.66654219566840955</v>
      </c>
      <c r="AJ41" s="37">
        <f t="shared" si="11"/>
        <v>9.2270000000000003</v>
      </c>
      <c r="AK41" s="36">
        <f t="shared" si="12"/>
        <v>-6.1029999999999998</v>
      </c>
      <c r="AM41" s="35">
        <f t="shared" si="13"/>
        <v>-55.064413741598209</v>
      </c>
      <c r="AN41" s="34">
        <f t="shared" si="14"/>
        <v>8.9266666666666676</v>
      </c>
      <c r="AO41" s="48"/>
      <c r="AP41" s="48"/>
      <c r="AQ41" s="48"/>
    </row>
    <row r="42" spans="1:43" x14ac:dyDescent="0.2">
      <c r="A42" s="47" t="s">
        <v>115</v>
      </c>
      <c r="B42" s="46" t="s">
        <v>83</v>
      </c>
      <c r="C42" s="29">
        <v>24</v>
      </c>
      <c r="D42" s="27">
        <v>238.327</v>
      </c>
      <c r="E42" s="28">
        <v>67.7</v>
      </c>
      <c r="F42" s="28">
        <v>6.3</v>
      </c>
      <c r="G42" s="27">
        <v>201.22</v>
      </c>
      <c r="H42" s="28">
        <v>45.4</v>
      </c>
      <c r="I42" s="28">
        <v>4.7</v>
      </c>
      <c r="J42" s="31">
        <f t="shared" si="17"/>
        <v>22.300000000000004</v>
      </c>
      <c r="K42" s="45">
        <f t="shared" si="18"/>
        <v>37.106999999999999</v>
      </c>
      <c r="L42" s="27">
        <v>93.185000000000002</v>
      </c>
      <c r="M42" s="28">
        <v>67.599999999999994</v>
      </c>
      <c r="N42" s="28">
        <v>0</v>
      </c>
      <c r="O42" s="27">
        <v>56.29</v>
      </c>
      <c r="P42" s="28">
        <v>51</v>
      </c>
      <c r="Q42" s="28">
        <v>0</v>
      </c>
      <c r="R42" s="31">
        <f t="shared" si="15"/>
        <v>16.599999999999994</v>
      </c>
      <c r="S42" s="45">
        <f t="shared" si="16"/>
        <v>36.895000000000003</v>
      </c>
      <c r="T42" s="27">
        <v>3.3380000000000001</v>
      </c>
      <c r="U42" s="27">
        <v>7.0270000000000001</v>
      </c>
      <c r="V42" s="1" t="s">
        <v>26</v>
      </c>
      <c r="X42" s="44">
        <v>91.260999999999996</v>
      </c>
      <c r="Y42" s="44">
        <v>55.601999999999997</v>
      </c>
      <c r="Z42" s="16">
        <f t="shared" si="4"/>
        <v>35.658999999999999</v>
      </c>
      <c r="AA42" s="16"/>
      <c r="AB42" s="43">
        <f t="shared" si="5"/>
        <v>6.0674166666666665</v>
      </c>
      <c r="AC42" s="15"/>
      <c r="AD42" s="42">
        <f t="shared" si="6"/>
        <v>6.9989999999999997</v>
      </c>
      <c r="AE42" s="41">
        <f t="shared" si="7"/>
        <v>2.8000000000000469E-2</v>
      </c>
      <c r="AF42" s="40">
        <f t="shared" si="8"/>
        <v>3.3340000000000001</v>
      </c>
      <c r="AG42" s="39">
        <f t="shared" si="9"/>
        <v>4.0000000000000036E-3</v>
      </c>
      <c r="AH42" s="38">
        <f t="shared" si="10"/>
        <v>0.71961037670211725</v>
      </c>
      <c r="AJ42" s="37">
        <f t="shared" si="11"/>
        <v>9.0050000000000008</v>
      </c>
      <c r="AK42" s="36">
        <f t="shared" si="12"/>
        <v>-5.6670000000000007</v>
      </c>
      <c r="AM42" s="35">
        <f t="shared" si="13"/>
        <v>-54.545273829639193</v>
      </c>
      <c r="AN42" s="34">
        <f t="shared" si="14"/>
        <v>8.3841666666666672</v>
      </c>
      <c r="AO42" s="48"/>
      <c r="AP42" s="48"/>
      <c r="AQ42" s="48"/>
    </row>
    <row r="43" spans="1:43" x14ac:dyDescent="0.2">
      <c r="A43" s="47" t="s">
        <v>116</v>
      </c>
      <c r="B43" s="46" t="s">
        <v>83</v>
      </c>
      <c r="C43" s="29">
        <v>24</v>
      </c>
      <c r="D43" s="27">
        <v>235.054</v>
      </c>
      <c r="E43" s="28">
        <v>67.3</v>
      </c>
      <c r="F43" s="28">
        <v>6.3</v>
      </c>
      <c r="G43" s="27">
        <v>200.441</v>
      </c>
      <c r="H43" s="28">
        <v>44.7</v>
      </c>
      <c r="I43" s="28">
        <v>4.7</v>
      </c>
      <c r="J43" s="31">
        <f t="shared" si="17"/>
        <v>22.599999999999994</v>
      </c>
      <c r="K43" s="45">
        <f t="shared" si="18"/>
        <v>34.613</v>
      </c>
      <c r="L43" s="27">
        <v>91.17</v>
      </c>
      <c r="M43" s="28">
        <v>67.3</v>
      </c>
      <c r="N43" s="28">
        <v>0</v>
      </c>
      <c r="O43" s="27">
        <v>56.91</v>
      </c>
      <c r="P43" s="28">
        <v>50.1</v>
      </c>
      <c r="Q43" s="28">
        <v>0</v>
      </c>
      <c r="R43" s="31">
        <f t="shared" si="15"/>
        <v>17.199999999999996</v>
      </c>
      <c r="S43" s="45">
        <f t="shared" si="16"/>
        <v>34.26</v>
      </c>
      <c r="T43" s="27">
        <v>3.1960000000000002</v>
      </c>
      <c r="U43" s="27">
        <v>6.8710000000000004</v>
      </c>
      <c r="V43" s="1" t="s">
        <v>26</v>
      </c>
      <c r="X43" s="44">
        <v>89.305000000000007</v>
      </c>
      <c r="Y43" s="44">
        <v>56.238999999999997</v>
      </c>
      <c r="Z43" s="16">
        <f t="shared" si="4"/>
        <v>33.066000000000003</v>
      </c>
      <c r="AA43" s="16"/>
      <c r="AB43" s="43">
        <f t="shared" si="5"/>
        <v>6.0084166666666663</v>
      </c>
      <c r="AC43" s="15"/>
      <c r="AD43" s="42">
        <f t="shared" si="6"/>
        <v>6.859</v>
      </c>
      <c r="AE43" s="41">
        <f t="shared" si="7"/>
        <v>1.2000000000000455E-2</v>
      </c>
      <c r="AF43" s="40">
        <f t="shared" si="8"/>
        <v>3.1930000000000001</v>
      </c>
      <c r="AG43" s="39">
        <f t="shared" si="9"/>
        <v>3.0000000000001137E-3</v>
      </c>
      <c r="AH43" s="38">
        <f t="shared" si="10"/>
        <v>0.77179818500206898</v>
      </c>
      <c r="AJ43" s="37">
        <f t="shared" si="11"/>
        <v>8.8279999999999994</v>
      </c>
      <c r="AK43" s="36">
        <f t="shared" si="12"/>
        <v>-5.6319999999999997</v>
      </c>
      <c r="AM43" s="35">
        <f t="shared" si="13"/>
        <v>-55.343467653823318</v>
      </c>
      <c r="AN43" s="34">
        <f t="shared" si="14"/>
        <v>8.3517083333333328</v>
      </c>
      <c r="AO43" s="48"/>
      <c r="AP43" s="48"/>
      <c r="AQ43" s="48"/>
    </row>
    <row r="44" spans="1:43" x14ac:dyDescent="0.2">
      <c r="A44" s="47" t="s">
        <v>117</v>
      </c>
      <c r="B44" s="46" t="s">
        <v>83</v>
      </c>
      <c r="C44" s="29">
        <v>24</v>
      </c>
      <c r="D44" s="27">
        <v>234.62799999999999</v>
      </c>
      <c r="E44" s="28">
        <v>68.8</v>
      </c>
      <c r="F44" s="28">
        <v>6.3</v>
      </c>
      <c r="G44" s="27">
        <v>200.12700000000001</v>
      </c>
      <c r="H44" s="28">
        <v>45.3</v>
      </c>
      <c r="I44" s="28">
        <v>4.7</v>
      </c>
      <c r="J44" s="31">
        <f t="shared" si="17"/>
        <v>23.5</v>
      </c>
      <c r="K44" s="45">
        <f t="shared" si="18"/>
        <v>34.500999999999998</v>
      </c>
      <c r="L44" s="27">
        <v>91.265000000000001</v>
      </c>
      <c r="M44" s="28">
        <v>68.7</v>
      </c>
      <c r="N44" s="28">
        <v>0</v>
      </c>
      <c r="O44" s="27">
        <v>57.07</v>
      </c>
      <c r="P44" s="28">
        <v>50.9</v>
      </c>
      <c r="Q44" s="28">
        <v>0</v>
      </c>
      <c r="R44" s="31">
        <f t="shared" si="15"/>
        <v>17.800000000000004</v>
      </c>
      <c r="S44" s="45">
        <f t="shared" si="16"/>
        <v>34.195</v>
      </c>
      <c r="T44" s="27">
        <v>3.2719999999999998</v>
      </c>
      <c r="U44" s="27">
        <v>7.0970000000000004</v>
      </c>
      <c r="V44" s="1" t="s">
        <v>26</v>
      </c>
      <c r="X44" s="44">
        <v>89.325999999999993</v>
      </c>
      <c r="Y44" s="44">
        <v>56.377000000000002</v>
      </c>
      <c r="Z44" s="16">
        <f t="shared" si="4"/>
        <v>32.948999999999998</v>
      </c>
      <c r="AA44" s="16"/>
      <c r="AB44" s="43">
        <f t="shared" si="5"/>
        <v>5.989583333333333</v>
      </c>
      <c r="AC44" s="15"/>
      <c r="AD44" s="42">
        <f t="shared" si="6"/>
        <v>7.077</v>
      </c>
      <c r="AE44" s="41">
        <f t="shared" si="7"/>
        <v>2.0000000000000462E-2</v>
      </c>
      <c r="AF44" s="40">
        <f t="shared" si="8"/>
        <v>3.2669999999999999</v>
      </c>
      <c r="AG44" s="39">
        <f t="shared" si="9"/>
        <v>4.9999999999998934E-3</v>
      </c>
      <c r="AH44" s="38">
        <f t="shared" si="10"/>
        <v>0.77550755270403271</v>
      </c>
      <c r="AJ44" s="37">
        <f t="shared" si="11"/>
        <v>9.0060000000000002</v>
      </c>
      <c r="AK44" s="36">
        <f t="shared" si="12"/>
        <v>-5.734</v>
      </c>
      <c r="AM44" s="35">
        <f t="shared" si="13"/>
        <v>-55.565715770485738</v>
      </c>
      <c r="AN44" s="34">
        <f t="shared" si="14"/>
        <v>8.3386250000000004</v>
      </c>
      <c r="AO44" s="48"/>
      <c r="AP44" s="48"/>
      <c r="AQ44" s="48"/>
    </row>
    <row r="45" spans="1:43" x14ac:dyDescent="0.2">
      <c r="A45" s="47" t="s">
        <v>118</v>
      </c>
      <c r="B45" s="46" t="s">
        <v>83</v>
      </c>
      <c r="C45" s="29">
        <v>24</v>
      </c>
      <c r="D45" s="27">
        <v>244.36099999999999</v>
      </c>
      <c r="E45" s="28">
        <v>68.599999999999994</v>
      </c>
      <c r="F45" s="28">
        <v>6.4</v>
      </c>
      <c r="G45" s="27">
        <v>207.251</v>
      </c>
      <c r="H45" s="28">
        <v>45.5</v>
      </c>
      <c r="I45" s="28">
        <v>4.5999999999999996</v>
      </c>
      <c r="J45" s="31">
        <f t="shared" si="17"/>
        <v>23.099999999999994</v>
      </c>
      <c r="K45" s="45">
        <f t="shared" si="18"/>
        <v>37.11</v>
      </c>
      <c r="L45" s="27">
        <v>95.852999999999994</v>
      </c>
      <c r="M45" s="28">
        <v>68.599999999999994</v>
      </c>
      <c r="N45" s="28">
        <v>0</v>
      </c>
      <c r="O45" s="27">
        <v>58.97</v>
      </c>
      <c r="P45" s="28">
        <v>51.2</v>
      </c>
      <c r="Q45" s="28">
        <v>0</v>
      </c>
      <c r="R45" s="31">
        <f t="shared" si="15"/>
        <v>17.399999999999991</v>
      </c>
      <c r="S45" s="45">
        <f t="shared" si="16"/>
        <v>36.883000000000003</v>
      </c>
      <c r="T45" s="27">
        <v>3.4569999999999999</v>
      </c>
      <c r="U45" s="27">
        <v>7.35</v>
      </c>
      <c r="V45" s="1" t="s">
        <v>26</v>
      </c>
      <c r="X45" s="44">
        <v>93.823999999999998</v>
      </c>
      <c r="Y45" s="44">
        <v>58.246000000000002</v>
      </c>
      <c r="Z45" s="16">
        <f t="shared" si="4"/>
        <v>35.578000000000003</v>
      </c>
      <c r="AA45" s="16"/>
      <c r="AB45" s="43">
        <f t="shared" si="5"/>
        <v>6.2085416666666662</v>
      </c>
      <c r="AC45" s="15"/>
      <c r="AD45" s="42">
        <f t="shared" si="6"/>
        <v>7.3330000000000002</v>
      </c>
      <c r="AE45" s="41">
        <f t="shared" si="7"/>
        <v>1.699999999999946E-2</v>
      </c>
      <c r="AF45" s="40">
        <f t="shared" si="8"/>
        <v>3.4540000000000002</v>
      </c>
      <c r="AG45" s="39">
        <f t="shared" si="9"/>
        <v>2.9999999999996696E-3</v>
      </c>
      <c r="AH45" s="38">
        <f t="shared" si="10"/>
        <v>0.73920029336408344</v>
      </c>
      <c r="AJ45" s="37">
        <f t="shared" si="11"/>
        <v>9.4190000000000005</v>
      </c>
      <c r="AK45" s="36">
        <f t="shared" si="12"/>
        <v>-5.9620000000000006</v>
      </c>
      <c r="AM45" s="35">
        <f t="shared" si="13"/>
        <v>-55.468972405440752</v>
      </c>
      <c r="AN45" s="34">
        <f t="shared" si="14"/>
        <v>8.6354583333333341</v>
      </c>
      <c r="AO45" s="48"/>
      <c r="AP45" s="48"/>
      <c r="AQ45" s="48"/>
    </row>
    <row r="46" spans="1:43" x14ac:dyDescent="0.2">
      <c r="A46" s="47" t="s">
        <v>119</v>
      </c>
      <c r="B46" s="46" t="s">
        <v>83</v>
      </c>
      <c r="C46" s="29">
        <v>24</v>
      </c>
      <c r="D46" s="27">
        <v>242.46100000000001</v>
      </c>
      <c r="E46" s="28">
        <v>68</v>
      </c>
      <c r="F46" s="28">
        <v>6.4</v>
      </c>
      <c r="G46" s="27">
        <v>201.97300000000001</v>
      </c>
      <c r="H46" s="28">
        <v>44.7</v>
      </c>
      <c r="I46" s="28">
        <v>4.8</v>
      </c>
      <c r="J46" s="31">
        <f t="shared" si="17"/>
        <v>23.299999999999997</v>
      </c>
      <c r="K46" s="45">
        <f t="shared" si="18"/>
        <v>40.488</v>
      </c>
      <c r="L46" s="27">
        <v>97.67</v>
      </c>
      <c r="M46" s="28">
        <v>68</v>
      </c>
      <c r="N46" s="28">
        <v>0</v>
      </c>
      <c r="O46" s="27">
        <v>57.15</v>
      </c>
      <c r="P46" s="28">
        <v>50.6</v>
      </c>
      <c r="Q46" s="28">
        <v>0</v>
      </c>
      <c r="R46" s="31">
        <f t="shared" si="15"/>
        <v>17.399999999999999</v>
      </c>
      <c r="S46" s="45">
        <f t="shared" si="16"/>
        <v>40.520000000000003</v>
      </c>
      <c r="T46" s="27">
        <v>3.649</v>
      </c>
      <c r="U46" s="27">
        <v>7.4649999999999999</v>
      </c>
      <c r="V46" s="1" t="s">
        <v>26</v>
      </c>
      <c r="X46" s="44">
        <v>95.634</v>
      </c>
      <c r="Y46" s="44">
        <v>56.463000000000001</v>
      </c>
      <c r="Z46" s="16">
        <f t="shared" si="4"/>
        <v>39.170999999999999</v>
      </c>
      <c r="AA46" s="16"/>
      <c r="AB46" s="43">
        <f t="shared" si="5"/>
        <v>6.0629166666666672</v>
      </c>
      <c r="AC46" s="15"/>
      <c r="AD46" s="42">
        <f t="shared" si="6"/>
        <v>7.4589999999999996</v>
      </c>
      <c r="AE46" s="41">
        <f t="shared" si="7"/>
        <v>6.0000000000002274E-3</v>
      </c>
      <c r="AF46" s="40">
        <f t="shared" si="8"/>
        <v>3.6459999999999999</v>
      </c>
      <c r="AG46" s="39">
        <f t="shared" si="9"/>
        <v>3.0000000000001137E-3</v>
      </c>
      <c r="AH46" s="38">
        <f t="shared" si="10"/>
        <v>0.65206735553762141</v>
      </c>
      <c r="AJ46" s="37">
        <f t="shared" si="11"/>
        <v>9.36</v>
      </c>
      <c r="AK46" s="36">
        <f t="shared" si="12"/>
        <v>-5.7109999999999994</v>
      </c>
      <c r="AM46" s="35">
        <f t="shared" si="13"/>
        <v>-55.2593663509479</v>
      </c>
      <c r="AN46" s="34">
        <f t="shared" si="14"/>
        <v>8.4155416666666678</v>
      </c>
    </row>
    <row r="47" spans="1:43" x14ac:dyDescent="0.2">
      <c r="A47" s="29" t="s">
        <v>25</v>
      </c>
      <c r="B47" s="29"/>
      <c r="C47" s="29"/>
      <c r="D47" s="27">
        <f>ROUND(AVERAGE(D17:D46),3)</f>
        <v>231.40199999999999</v>
      </c>
      <c r="E47" s="28">
        <f>ROUND(AVERAGE(E17:E46),1)</f>
        <v>68</v>
      </c>
      <c r="F47" s="33">
        <f>IF(SUM(F17:F46)=0,0,ROUND(AVERAGE(F17:F46),1))</f>
        <v>6.5</v>
      </c>
      <c r="G47" s="27">
        <f>ROUND(AVERAGE(G17:G46),3)</f>
        <v>197.339</v>
      </c>
      <c r="H47" s="28">
        <f>ROUND(AVERAGE(H17:H46),1)</f>
        <v>44.9</v>
      </c>
      <c r="I47" s="33">
        <f>IF(SUM(I17:I46)=0,0,ROUND(AVERAGE(I17:I46),1))</f>
        <v>4.7</v>
      </c>
      <c r="J47" s="31">
        <f>ROUND(AVERAGE(J17:J46),1)</f>
        <v>23.1</v>
      </c>
      <c r="K47" s="27">
        <f>ROUND(AVERAGE(K17:K46),3)</f>
        <v>34.063000000000002</v>
      </c>
      <c r="L47" s="27">
        <f>ROUND(AVERAGE(L17:L46),3)</f>
        <v>94.203999999999994</v>
      </c>
      <c r="M47" s="28">
        <f>ROUND(AVERAGE(M17:M46),1)</f>
        <v>67.900000000000006</v>
      </c>
      <c r="N47" s="32">
        <f>IF(SUM(N17:N46)=0,0,ROUND(AVERAGE(N17:N46),1))</f>
        <v>0</v>
      </c>
      <c r="O47" s="27">
        <f>ROUND(AVERAGE(O17:O46),3)</f>
        <v>60.286000000000001</v>
      </c>
      <c r="P47" s="28">
        <f>ROUND(AVERAGE(P17:P46),1)</f>
        <v>51</v>
      </c>
      <c r="Q47" s="32">
        <f>IF(SUM(Q17:Q46)=0,0,ROUND(AVERAGE(Q17:Q46),1))</f>
        <v>0</v>
      </c>
      <c r="R47" s="31">
        <f>ROUND(AVERAGE(R17:R46),1)</f>
        <v>16.899999999999999</v>
      </c>
      <c r="S47" s="27">
        <f>ROUND(AVERAGE(S17:S46),3)</f>
        <v>33.917999999999999</v>
      </c>
      <c r="T47" s="27"/>
      <c r="U47" s="27"/>
      <c r="X47" s="30"/>
      <c r="Y47" s="30"/>
      <c r="Z47" s="30"/>
      <c r="AA47" s="30"/>
    </row>
    <row r="48" spans="1:43" x14ac:dyDescent="0.2">
      <c r="A48" s="29" t="s">
        <v>24</v>
      </c>
      <c r="B48" s="29"/>
      <c r="C48" s="29">
        <f>SUM(C17:C46)</f>
        <v>720</v>
      </c>
      <c r="D48" s="27">
        <f>SUM(D17:D46)</f>
        <v>6942.0610000000015</v>
      </c>
      <c r="E48" s="28"/>
      <c r="F48" s="28"/>
      <c r="G48" s="27">
        <f>SUM(G17:G46)</f>
        <v>5920.1750000000002</v>
      </c>
      <c r="H48" s="28"/>
      <c r="I48" s="28"/>
      <c r="J48" s="28"/>
      <c r="K48" s="27">
        <f>SUM(K17:K46)</f>
        <v>1021.886</v>
      </c>
      <c r="L48" s="27">
        <f>SUM(L17:L46)</f>
        <v>2826.1320000000001</v>
      </c>
      <c r="M48" s="28"/>
      <c r="N48" s="28"/>
      <c r="O48" s="27">
        <f>SUM(O17:O46)</f>
        <v>1808.5900000000006</v>
      </c>
      <c r="P48" s="28"/>
      <c r="Q48" s="28"/>
      <c r="R48" s="28"/>
      <c r="S48" s="86">
        <f>SUM(S17:S46)</f>
        <v>1017.5420000000001</v>
      </c>
      <c r="T48" s="27">
        <f>SUM(T17:T46)</f>
        <v>96.641999999999996</v>
      </c>
      <c r="U48" s="27">
        <f>SUM(U17:U46)</f>
        <v>206.31199999999998</v>
      </c>
      <c r="X48" s="16">
        <f>SUM(X17:X46)</f>
        <v>2767.3670000000006</v>
      </c>
      <c r="Y48" s="16">
        <f>SUM(Y17:Y46)</f>
        <v>1786.4020000000003</v>
      </c>
      <c r="Z48" s="16">
        <f>SUM(Z17:Z46)</f>
        <v>980.96499999999992</v>
      </c>
      <c r="AA48" s="16"/>
      <c r="AC48" s="15"/>
    </row>
    <row r="49" spans="1:40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40" x14ac:dyDescent="0.2">
      <c r="A50" s="1" t="s">
        <v>23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2166.3690000000001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1845.078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321.291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842.322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523.01599999999996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319.30599999999998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29.875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64.052999999999997</v>
      </c>
      <c r="V50" s="1" t="s">
        <v>21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824.74699999999996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516.67700000000002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308.07</v>
      </c>
      <c r="AA50" s="16"/>
      <c r="AC50" s="15"/>
      <c r="AD50" s="25">
        <f>COUNT(C17:C46)</f>
        <v>30</v>
      </c>
    </row>
    <row r="51" spans="1:40" x14ac:dyDescent="0.2">
      <c r="A51" s="1" t="s">
        <v>22</v>
      </c>
      <c r="D51" s="23">
        <v>-1000.965</v>
      </c>
      <c r="E51" s="17"/>
      <c r="F51" s="17"/>
      <c r="G51" s="23">
        <v>-760.27200000000005</v>
      </c>
      <c r="H51" s="17"/>
      <c r="I51" s="17"/>
      <c r="J51" s="17"/>
      <c r="K51" s="23">
        <v>-240.691</v>
      </c>
      <c r="L51" s="23">
        <v>-817.18899999999996</v>
      </c>
      <c r="M51" s="24"/>
      <c r="N51" s="24"/>
      <c r="O51" s="23">
        <v>-562.24</v>
      </c>
      <c r="P51" s="17"/>
      <c r="Q51" s="17"/>
      <c r="R51" s="17"/>
      <c r="S51" s="23">
        <v>-254.94900000000001</v>
      </c>
      <c r="T51" s="23">
        <v>-25.103999999999999</v>
      </c>
      <c r="U51" s="23">
        <v>-29.925000000000001</v>
      </c>
      <c r="V51" s="1" t="s">
        <v>21</v>
      </c>
      <c r="X51" s="16"/>
      <c r="Y51" s="16"/>
      <c r="Z51" s="16"/>
      <c r="AA51" s="16"/>
      <c r="AC51" s="15"/>
      <c r="AD51" s="22">
        <v>9</v>
      </c>
      <c r="AE51" s="19"/>
      <c r="AF51" s="21">
        <f>MONTH(A35)</f>
        <v>10</v>
      </c>
      <c r="AG51" s="20"/>
      <c r="AH51" s="19"/>
      <c r="AM51" s="19"/>
    </row>
    <row r="52" spans="1:40" x14ac:dyDescent="0.2">
      <c r="A52" s="1" t="s">
        <v>20</v>
      </c>
      <c r="D52" s="17">
        <f>D48+D50+D51</f>
        <v>8107.465000000002</v>
      </c>
      <c r="E52" s="17"/>
      <c r="F52" s="17"/>
      <c r="G52" s="17">
        <f>G48+G50+G51</f>
        <v>7004.9810000000007</v>
      </c>
      <c r="H52" s="17"/>
      <c r="I52" s="17"/>
      <c r="J52" s="17"/>
      <c r="K52" s="17">
        <f>K48+K50+K51</f>
        <v>1102.4859999999999</v>
      </c>
      <c r="L52" s="17">
        <f>L48+L50+L51</f>
        <v>2851.2650000000003</v>
      </c>
      <c r="M52" s="17"/>
      <c r="N52" s="17"/>
      <c r="O52" s="17">
        <f>O48+O50+O51</f>
        <v>1769.3660000000007</v>
      </c>
      <c r="P52" s="17"/>
      <c r="Q52" s="17"/>
      <c r="R52" s="17"/>
      <c r="S52" s="18">
        <f>S48+S50+S51</f>
        <v>1081.8990000000001</v>
      </c>
      <c r="T52" s="17">
        <f>T48+T50+T51</f>
        <v>101.413</v>
      </c>
      <c r="U52" s="17">
        <f>U48+U50+U51</f>
        <v>240.44</v>
      </c>
      <c r="X52" s="16">
        <f>X48+X50+X51</f>
        <v>3592.1140000000005</v>
      </c>
      <c r="Y52" s="16">
        <f>Y48+Y50+Y51</f>
        <v>2303.0790000000002</v>
      </c>
      <c r="Z52" s="16">
        <f>Z48+Z50+Z51</f>
        <v>1289.0349999999999</v>
      </c>
      <c r="AA52" s="16"/>
      <c r="AB52" s="14"/>
      <c r="AC52" s="15"/>
      <c r="AN52" s="14"/>
    </row>
    <row r="53" spans="1:40" s="11" customFormat="1" ht="15.75" customHeight="1" x14ac:dyDescent="0.25">
      <c r="A53" s="11" t="s">
        <v>19</v>
      </c>
      <c r="B53" s="11">
        <v>11.1</v>
      </c>
      <c r="C53" s="13" t="s">
        <v>18</v>
      </c>
      <c r="D53" s="13">
        <f>ROUND(S52,0)</f>
        <v>1082</v>
      </c>
      <c r="E53" s="11" t="s">
        <v>17</v>
      </c>
      <c r="F53" s="11">
        <f>ROUND(T52-D53*0.98*B53/1000,2)</f>
        <v>89.64</v>
      </c>
      <c r="G53" s="11" t="s">
        <v>16</v>
      </c>
      <c r="H53" s="11">
        <f>ROUND(U52-T52,2)</f>
        <v>139.03</v>
      </c>
      <c r="AB53" s="2"/>
      <c r="AJ53" s="12"/>
      <c r="AK53" s="12"/>
      <c r="AN53" s="2"/>
    </row>
    <row r="54" spans="1:40" x14ac:dyDescent="0.2">
      <c r="F54" s="9"/>
      <c r="L54" s="10"/>
      <c r="M54" s="10"/>
      <c r="N54" s="10"/>
      <c r="O54" s="10"/>
      <c r="P54" s="10"/>
      <c r="T54" s="10"/>
    </row>
    <row r="55" spans="1:40" x14ac:dyDescent="0.2">
      <c r="A55" s="1" t="s">
        <v>15</v>
      </c>
      <c r="F55" s="9"/>
    </row>
    <row r="56" spans="1:40" x14ac:dyDescent="0.2">
      <c r="A56" s="1" t="s">
        <v>14</v>
      </c>
    </row>
    <row r="57" spans="1:40" x14ac:dyDescent="0.2">
      <c r="A57" s="1" t="s">
        <v>13</v>
      </c>
    </row>
    <row r="58" spans="1:40" ht="5.25" customHeight="1" x14ac:dyDescent="0.2"/>
    <row r="59" spans="1:40" ht="6.75" customHeight="1" x14ac:dyDescent="0.2">
      <c r="A59" s="8"/>
    </row>
    <row r="60" spans="1:40" x14ac:dyDescent="0.2">
      <c r="A60" s="1" t="s">
        <v>3</v>
      </c>
      <c r="B60" s="1" t="s">
        <v>2</v>
      </c>
      <c r="E60" s="7" t="s">
        <v>1</v>
      </c>
    </row>
    <row r="61" spans="1:40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"/>
  <sheetViews>
    <sheetView view="pageBreakPreview" topLeftCell="I34" zoomScale="80" zoomScaleNormal="100" zoomScaleSheetLayoutView="80" workbookViewId="0">
      <selection activeCell="S47" sqref="S47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88</v>
      </c>
      <c r="E1" s="13"/>
      <c r="F1" s="13"/>
      <c r="G1" s="13"/>
      <c r="H1" s="13"/>
      <c r="I1" s="13"/>
      <c r="J1" s="85" t="s">
        <v>87</v>
      </c>
      <c r="K1" s="84" t="str">
        <f>A17</f>
        <v>23.10.17</v>
      </c>
      <c r="L1" s="85" t="s">
        <v>86</v>
      </c>
      <c r="M1" s="84">
        <f>K1+DAY(SUM(C17:C47)/24-1)</f>
        <v>43061</v>
      </c>
    </row>
    <row r="2" spans="1:34" x14ac:dyDescent="0.2">
      <c r="A2" s="1" t="s">
        <v>85</v>
      </c>
      <c r="B2" s="74" t="s">
        <v>84</v>
      </c>
      <c r="R2" s="1" t="s">
        <v>83</v>
      </c>
    </row>
    <row r="3" spans="1:34" x14ac:dyDescent="0.2">
      <c r="A3" s="1" t="s">
        <v>82</v>
      </c>
      <c r="B3" s="74" t="s">
        <v>81</v>
      </c>
      <c r="L3" s="74" t="s">
        <v>80</v>
      </c>
      <c r="U3" s="83" t="s">
        <v>79</v>
      </c>
    </row>
    <row r="4" spans="1:34" ht="3.75" customHeight="1" x14ac:dyDescent="0.2"/>
    <row r="5" spans="1:34" ht="15.75" customHeight="1" x14ac:dyDescent="0.25">
      <c r="A5" s="13" t="s">
        <v>78</v>
      </c>
      <c r="B5" s="82" t="s">
        <v>77</v>
      </c>
      <c r="F5" s="81"/>
      <c r="G5" s="80"/>
      <c r="H5" s="79"/>
      <c r="L5" s="74" t="s">
        <v>76</v>
      </c>
      <c r="U5" s="78" t="s">
        <v>75</v>
      </c>
    </row>
    <row r="6" spans="1:34" ht="15.75" customHeight="1" x14ac:dyDescent="0.25">
      <c r="A6" s="77" t="s">
        <v>74</v>
      </c>
      <c r="B6" s="13"/>
      <c r="C6" s="11"/>
      <c r="D6" s="76"/>
      <c r="U6" s="78" t="s">
        <v>120</v>
      </c>
    </row>
    <row r="7" spans="1:34" ht="6.75" customHeight="1" x14ac:dyDescent="0.2"/>
    <row r="8" spans="1:34" s="2" customFormat="1" x14ac:dyDescent="0.2">
      <c r="A8" s="74"/>
      <c r="B8" s="74" t="s">
        <v>73</v>
      </c>
      <c r="C8" s="74"/>
      <c r="D8" s="7" t="s">
        <v>72</v>
      </c>
      <c r="E8" s="7" t="s">
        <v>71</v>
      </c>
      <c r="J8" s="74" t="s">
        <v>73</v>
      </c>
      <c r="K8" s="74"/>
      <c r="L8" s="7" t="s">
        <v>72</v>
      </c>
      <c r="M8" s="7" t="s">
        <v>71</v>
      </c>
    </row>
    <row r="9" spans="1:34" s="2" customFormat="1" x14ac:dyDescent="0.2">
      <c r="A9" s="73" t="s">
        <v>70</v>
      </c>
      <c r="B9" s="72" t="s">
        <v>65</v>
      </c>
      <c r="C9" s="74"/>
      <c r="D9" s="71" t="s">
        <v>64</v>
      </c>
      <c r="E9" s="71" t="s">
        <v>63</v>
      </c>
      <c r="H9" s="73" t="s">
        <v>69</v>
      </c>
      <c r="I9" s="7"/>
      <c r="J9" s="72" t="s">
        <v>68</v>
      </c>
      <c r="K9" s="72"/>
      <c r="L9" s="71" t="s">
        <v>67</v>
      </c>
      <c r="M9" s="71" t="s">
        <v>63</v>
      </c>
    </row>
    <row r="10" spans="1:34" s="2" customFormat="1" x14ac:dyDescent="0.2">
      <c r="A10" s="73" t="s">
        <v>66</v>
      </c>
      <c r="B10" s="72" t="s">
        <v>65</v>
      </c>
      <c r="C10" s="74"/>
      <c r="D10" s="71" t="s">
        <v>64</v>
      </c>
      <c r="E10" s="71" t="s">
        <v>63</v>
      </c>
      <c r="H10" s="73" t="s">
        <v>62</v>
      </c>
      <c r="I10" s="7"/>
      <c r="J10" s="72" t="s">
        <v>60</v>
      </c>
      <c r="K10" s="72"/>
      <c r="L10" s="71" t="s">
        <v>59</v>
      </c>
      <c r="M10" s="71" t="s">
        <v>58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7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8"/>
      <c r="AA13" s="88"/>
      <c r="AB13" s="2"/>
      <c r="AC13" s="88"/>
      <c r="AD13" s="88"/>
      <c r="AE13" s="89"/>
      <c r="AF13" s="88"/>
      <c r="AG13" s="88"/>
      <c r="AH13" s="88"/>
    </row>
    <row r="14" spans="1:34" ht="7.5" customHeight="1" x14ac:dyDescent="0.2"/>
    <row r="15" spans="1:34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</row>
    <row r="16" spans="1:34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</row>
    <row r="17" spans="1:34" x14ac:dyDescent="0.2">
      <c r="A17" s="47" t="s">
        <v>121</v>
      </c>
      <c r="B17" s="46" t="s">
        <v>83</v>
      </c>
      <c r="C17" s="29">
        <v>24</v>
      </c>
      <c r="D17" s="27">
        <v>242.30699999999999</v>
      </c>
      <c r="E17" s="28">
        <v>70.099999999999994</v>
      </c>
      <c r="F17" s="28">
        <v>6.4</v>
      </c>
      <c r="G17" s="27">
        <v>206.42</v>
      </c>
      <c r="H17" s="28">
        <v>45.8</v>
      </c>
      <c r="I17" s="28">
        <v>4.7</v>
      </c>
      <c r="J17" s="31">
        <f t="shared" ref="J17:J37" si="0">E17-H17</f>
        <v>24.299999999999997</v>
      </c>
      <c r="K17" s="45">
        <f t="shared" ref="K17:K37" si="1">ROUND(D17-G17,3)</f>
        <v>35.887</v>
      </c>
      <c r="L17" s="27">
        <v>94.518000000000001</v>
      </c>
      <c r="M17" s="28">
        <v>70</v>
      </c>
      <c r="N17" s="28" t="s">
        <v>90</v>
      </c>
      <c r="O17" s="27">
        <v>58.56</v>
      </c>
      <c r="P17" s="28">
        <v>51.5</v>
      </c>
      <c r="Q17" s="28" t="s">
        <v>90</v>
      </c>
      <c r="R17" s="31">
        <f t="shared" ref="R17:R37" si="2">M17-P17</f>
        <v>18.5</v>
      </c>
      <c r="S17" s="45">
        <f t="shared" ref="S17:S37" si="3">ROUND(L17-O17,3)</f>
        <v>35.957999999999998</v>
      </c>
      <c r="T17" s="27">
        <v>3.496</v>
      </c>
      <c r="U17" s="27">
        <v>7.556</v>
      </c>
      <c r="V17" s="1" t="s">
        <v>26</v>
      </c>
      <c r="X17" s="44">
        <v>92.438999999999993</v>
      </c>
      <c r="Y17" s="44">
        <v>57.831000000000003</v>
      </c>
      <c r="Z17" s="16">
        <f t="shared" ref="Z17:Z47" si="4">ROUND(X17-Y17,3)</f>
        <v>34.607999999999997</v>
      </c>
      <c r="AA17" s="16"/>
      <c r="AB17" s="43">
        <f t="shared" ref="AB17:AB47" si="5">(G17-Y17)/24</f>
        <v>6.191208333333333</v>
      </c>
      <c r="AC17" s="15"/>
      <c r="AD17" s="42">
        <f t="shared" ref="AD17:AD47" si="6">ROUND((D17*E17-G17*H17)/1000,3)</f>
        <v>7.532</v>
      </c>
      <c r="AE17" s="41">
        <f t="shared" ref="AE17:AE47" si="7">U17-AD17</f>
        <v>2.4000000000000021E-2</v>
      </c>
      <c r="AF17" s="40">
        <f t="shared" ref="AF17:AF47" si="8">ROUND((M17*X17-P17*Y17)/1000,3)</f>
        <v>3.492</v>
      </c>
      <c r="AG17" s="39">
        <f t="shared" ref="AG17:AG47" si="9">T17-AF17</f>
        <v>4.0000000000000036E-3</v>
      </c>
      <c r="AH17" s="38">
        <f t="shared" ref="AH17:AH47" si="10">(K17-Z17)/G17*100</f>
        <v>0.61961050285825192</v>
      </c>
    </row>
    <row r="18" spans="1:34" x14ac:dyDescent="0.2">
      <c r="A18" s="47" t="s">
        <v>122</v>
      </c>
      <c r="B18" s="46" t="s">
        <v>83</v>
      </c>
      <c r="C18" s="29">
        <v>24</v>
      </c>
      <c r="D18" s="27">
        <v>243.02500000000001</v>
      </c>
      <c r="E18" s="28">
        <v>71.3</v>
      </c>
      <c r="F18" s="28">
        <v>6.4</v>
      </c>
      <c r="G18" s="27">
        <v>211.684</v>
      </c>
      <c r="H18" s="28">
        <v>46.6</v>
      </c>
      <c r="I18" s="28">
        <v>4.5</v>
      </c>
      <c r="J18" s="31">
        <f t="shared" si="0"/>
        <v>24.699999999999996</v>
      </c>
      <c r="K18" s="45">
        <f t="shared" si="1"/>
        <v>31.341000000000001</v>
      </c>
      <c r="L18" s="27">
        <v>91.52</v>
      </c>
      <c r="M18" s="28">
        <v>71.2</v>
      </c>
      <c r="N18" s="28" t="s">
        <v>90</v>
      </c>
      <c r="O18" s="27">
        <v>60.13</v>
      </c>
      <c r="P18" s="28">
        <v>52.2</v>
      </c>
      <c r="Q18" s="28" t="s">
        <v>90</v>
      </c>
      <c r="R18" s="31">
        <f t="shared" si="2"/>
        <v>19</v>
      </c>
      <c r="S18" s="45">
        <f t="shared" si="3"/>
        <v>31.39</v>
      </c>
      <c r="T18" s="27">
        <v>3.2690000000000001</v>
      </c>
      <c r="U18" s="27">
        <v>7.4779999999999998</v>
      </c>
      <c r="V18" s="1" t="s">
        <v>26</v>
      </c>
      <c r="X18" s="44">
        <v>89.447000000000003</v>
      </c>
      <c r="Y18" s="44">
        <v>59.362000000000002</v>
      </c>
      <c r="Z18" s="16">
        <f t="shared" si="4"/>
        <v>30.085000000000001</v>
      </c>
      <c r="AA18" s="16"/>
      <c r="AB18" s="43">
        <f t="shared" si="5"/>
        <v>6.3467500000000001</v>
      </c>
      <c r="AC18" s="15"/>
      <c r="AD18" s="42">
        <f t="shared" si="6"/>
        <v>7.4630000000000001</v>
      </c>
      <c r="AE18" s="41">
        <f t="shared" si="7"/>
        <v>1.499999999999968E-2</v>
      </c>
      <c r="AF18" s="40">
        <f t="shared" si="8"/>
        <v>3.27</v>
      </c>
      <c r="AG18" s="39">
        <f t="shared" si="9"/>
        <v>-9.9999999999988987E-4</v>
      </c>
      <c r="AH18" s="38">
        <f t="shared" si="10"/>
        <v>0.59333723852534925</v>
      </c>
    </row>
    <row r="19" spans="1:34" x14ac:dyDescent="0.2">
      <c r="A19" s="47" t="s">
        <v>123</v>
      </c>
      <c r="B19" s="46" t="s">
        <v>83</v>
      </c>
      <c r="C19" s="29">
        <v>24</v>
      </c>
      <c r="D19" s="27">
        <v>238.56800000000001</v>
      </c>
      <c r="E19" s="28">
        <v>72.400000000000006</v>
      </c>
      <c r="F19" s="28">
        <v>6.4</v>
      </c>
      <c r="G19" s="27">
        <v>204.68100000000001</v>
      </c>
      <c r="H19" s="28">
        <v>46.5</v>
      </c>
      <c r="I19" s="28">
        <v>4.7</v>
      </c>
      <c r="J19" s="31">
        <f t="shared" si="0"/>
        <v>25.900000000000006</v>
      </c>
      <c r="K19" s="45">
        <f t="shared" si="1"/>
        <v>33.887</v>
      </c>
      <c r="L19" s="27">
        <v>91.515000000000001</v>
      </c>
      <c r="M19" s="28">
        <v>72.3</v>
      </c>
      <c r="N19" s="28" t="s">
        <v>90</v>
      </c>
      <c r="O19" s="27">
        <v>57.69</v>
      </c>
      <c r="P19" s="28">
        <v>52.4</v>
      </c>
      <c r="Q19" s="28" t="s">
        <v>90</v>
      </c>
      <c r="R19" s="31">
        <f t="shared" si="2"/>
        <v>19.899999999999999</v>
      </c>
      <c r="S19" s="45">
        <f t="shared" si="3"/>
        <v>33.825000000000003</v>
      </c>
      <c r="T19" s="27">
        <v>3.4820000000000002</v>
      </c>
      <c r="U19" s="27">
        <v>7.7750000000000004</v>
      </c>
      <c r="V19" s="1" t="s">
        <v>26</v>
      </c>
      <c r="X19" s="44">
        <v>89.381</v>
      </c>
      <c r="Y19" s="44">
        <v>56.948</v>
      </c>
      <c r="Z19" s="16">
        <f t="shared" si="4"/>
        <v>32.433</v>
      </c>
      <c r="AA19" s="16"/>
      <c r="AB19" s="43">
        <f t="shared" si="5"/>
        <v>6.1555416666666671</v>
      </c>
      <c r="AC19" s="15"/>
      <c r="AD19" s="42">
        <f t="shared" si="6"/>
        <v>7.7549999999999999</v>
      </c>
      <c r="AE19" s="41">
        <f t="shared" si="7"/>
        <v>2.0000000000000462E-2</v>
      </c>
      <c r="AF19" s="40">
        <f t="shared" si="8"/>
        <v>3.4780000000000002</v>
      </c>
      <c r="AG19" s="39">
        <f t="shared" si="9"/>
        <v>4.0000000000000036E-3</v>
      </c>
      <c r="AH19" s="38">
        <f t="shared" si="10"/>
        <v>0.71037370347027839</v>
      </c>
    </row>
    <row r="20" spans="1:34" x14ac:dyDescent="0.2">
      <c r="A20" s="47" t="s">
        <v>124</v>
      </c>
      <c r="B20" s="46" t="s">
        <v>83</v>
      </c>
      <c r="C20" s="29">
        <v>24</v>
      </c>
      <c r="D20" s="27">
        <v>260.10300000000001</v>
      </c>
      <c r="E20" s="28">
        <v>72.599999999999994</v>
      </c>
      <c r="F20" s="28">
        <v>6.4</v>
      </c>
      <c r="G20" s="27">
        <v>226.822</v>
      </c>
      <c r="H20" s="28">
        <v>47.4</v>
      </c>
      <c r="I20" s="28">
        <v>4.9000000000000004</v>
      </c>
      <c r="J20" s="31">
        <f t="shared" si="0"/>
        <v>25.199999999999996</v>
      </c>
      <c r="K20" s="45">
        <f t="shared" si="1"/>
        <v>33.280999999999999</v>
      </c>
      <c r="L20" s="27">
        <v>91.662999999999997</v>
      </c>
      <c r="M20" s="28">
        <v>72.599999999999994</v>
      </c>
      <c r="N20" s="28" t="s">
        <v>90</v>
      </c>
      <c r="O20" s="27">
        <v>58.86</v>
      </c>
      <c r="P20" s="28">
        <v>52.6</v>
      </c>
      <c r="Q20" s="28" t="s">
        <v>90</v>
      </c>
      <c r="R20" s="31">
        <f t="shared" si="2"/>
        <v>19.999999999999993</v>
      </c>
      <c r="S20" s="45">
        <f t="shared" si="3"/>
        <v>32.802999999999997</v>
      </c>
      <c r="T20" s="27">
        <v>3.4420000000000002</v>
      </c>
      <c r="U20" s="27">
        <v>8.1430000000000007</v>
      </c>
      <c r="V20" s="1" t="s">
        <v>26</v>
      </c>
      <c r="X20" s="44">
        <v>89.510999999999996</v>
      </c>
      <c r="Y20" s="44">
        <v>58.095999999999997</v>
      </c>
      <c r="Z20" s="16">
        <f t="shared" si="4"/>
        <v>31.414999999999999</v>
      </c>
      <c r="AA20" s="16"/>
      <c r="AB20" s="43">
        <f t="shared" si="5"/>
        <v>7.0302499999999997</v>
      </c>
      <c r="AC20" s="15"/>
      <c r="AD20" s="42">
        <f t="shared" si="6"/>
        <v>8.1319999999999997</v>
      </c>
      <c r="AE20" s="41">
        <f t="shared" si="7"/>
        <v>1.1000000000001009E-2</v>
      </c>
      <c r="AF20" s="40">
        <f t="shared" si="8"/>
        <v>3.4430000000000001</v>
      </c>
      <c r="AG20" s="39">
        <f t="shared" si="9"/>
        <v>-9.9999999999988987E-4</v>
      </c>
      <c r="AH20" s="38">
        <f t="shared" si="10"/>
        <v>0.82267152216275297</v>
      </c>
    </row>
    <row r="21" spans="1:34" x14ac:dyDescent="0.2">
      <c r="A21" s="47" t="s">
        <v>125</v>
      </c>
      <c r="B21" s="46" t="s">
        <v>83</v>
      </c>
      <c r="C21" s="29">
        <v>24</v>
      </c>
      <c r="D21" s="27">
        <v>312.93700000000001</v>
      </c>
      <c r="E21" s="28">
        <v>73.099999999999994</v>
      </c>
      <c r="F21" s="28">
        <v>6.3</v>
      </c>
      <c r="G21" s="27">
        <v>276.22300000000001</v>
      </c>
      <c r="H21" s="28">
        <v>47.9</v>
      </c>
      <c r="I21" s="28">
        <v>5</v>
      </c>
      <c r="J21" s="31">
        <f t="shared" si="0"/>
        <v>25.199999999999996</v>
      </c>
      <c r="K21" s="45">
        <f t="shared" si="1"/>
        <v>36.713999999999999</v>
      </c>
      <c r="L21" s="27">
        <v>96.543000000000006</v>
      </c>
      <c r="M21" s="28">
        <v>73.099999999999994</v>
      </c>
      <c r="N21" s="28" t="s">
        <v>90</v>
      </c>
      <c r="O21" s="27">
        <v>61.97</v>
      </c>
      <c r="P21" s="28">
        <v>53.8</v>
      </c>
      <c r="Q21" s="28" t="s">
        <v>90</v>
      </c>
      <c r="R21" s="31">
        <f t="shared" si="2"/>
        <v>19.299999999999997</v>
      </c>
      <c r="S21" s="45">
        <f t="shared" si="3"/>
        <v>34.573</v>
      </c>
      <c r="T21" s="27">
        <v>3.5990000000000002</v>
      </c>
      <c r="U21" s="27">
        <v>9.6720000000000006</v>
      </c>
      <c r="V21" s="1" t="s">
        <v>26</v>
      </c>
      <c r="X21" s="44">
        <v>94.25</v>
      </c>
      <c r="Y21" s="44">
        <v>61.131999999999998</v>
      </c>
      <c r="Z21" s="16">
        <f t="shared" si="4"/>
        <v>33.118000000000002</v>
      </c>
      <c r="AA21" s="16"/>
      <c r="AB21" s="43">
        <f t="shared" si="5"/>
        <v>8.9621250000000003</v>
      </c>
      <c r="AC21" s="15"/>
      <c r="AD21" s="42">
        <f t="shared" si="6"/>
        <v>9.6449999999999996</v>
      </c>
      <c r="AE21" s="41">
        <f t="shared" si="7"/>
        <v>2.7000000000001023E-2</v>
      </c>
      <c r="AF21" s="40">
        <f t="shared" si="8"/>
        <v>3.601</v>
      </c>
      <c r="AG21" s="39">
        <f t="shared" si="9"/>
        <v>-1.9999999999997797E-3</v>
      </c>
      <c r="AH21" s="38">
        <f t="shared" si="10"/>
        <v>1.3018466963286897</v>
      </c>
    </row>
    <row r="22" spans="1:34" x14ac:dyDescent="0.2">
      <c r="A22" s="47" t="s">
        <v>126</v>
      </c>
      <c r="B22" s="46" t="s">
        <v>83</v>
      </c>
      <c r="C22" s="29">
        <v>24</v>
      </c>
      <c r="D22" s="27">
        <v>295.18</v>
      </c>
      <c r="E22" s="28">
        <v>72.5</v>
      </c>
      <c r="F22" s="28">
        <v>6</v>
      </c>
      <c r="G22" s="27">
        <v>257.99900000000002</v>
      </c>
      <c r="H22" s="28">
        <v>45.2</v>
      </c>
      <c r="I22" s="28">
        <v>4.8</v>
      </c>
      <c r="J22" s="31">
        <f t="shared" si="0"/>
        <v>27.299999999999997</v>
      </c>
      <c r="K22" s="45">
        <f t="shared" si="1"/>
        <v>37.180999999999997</v>
      </c>
      <c r="L22" s="27">
        <v>101.16500000000001</v>
      </c>
      <c r="M22" s="28">
        <v>72.2</v>
      </c>
      <c r="N22" s="28" t="s">
        <v>90</v>
      </c>
      <c r="O22" s="27">
        <v>65.61</v>
      </c>
      <c r="P22" s="28">
        <v>54.1</v>
      </c>
      <c r="Q22" s="28" t="s">
        <v>90</v>
      </c>
      <c r="R22" s="31">
        <f t="shared" si="2"/>
        <v>18.100000000000001</v>
      </c>
      <c r="S22" s="45">
        <f t="shared" si="3"/>
        <v>35.555</v>
      </c>
      <c r="T22" s="27">
        <v>3.64</v>
      </c>
      <c r="U22" s="27">
        <v>9.7390000000000008</v>
      </c>
      <c r="V22" s="1" t="s">
        <v>26</v>
      </c>
      <c r="X22" s="44">
        <v>98.81</v>
      </c>
      <c r="Y22" s="44">
        <v>64.713999999999999</v>
      </c>
      <c r="Z22" s="16">
        <f t="shared" si="4"/>
        <v>34.095999999999997</v>
      </c>
      <c r="AA22" s="16"/>
      <c r="AB22" s="43">
        <f t="shared" si="5"/>
        <v>8.0535416666666677</v>
      </c>
      <c r="AC22" s="15"/>
      <c r="AD22" s="42">
        <f t="shared" si="6"/>
        <v>9.7390000000000008</v>
      </c>
      <c r="AE22" s="41">
        <f t="shared" si="7"/>
        <v>0</v>
      </c>
      <c r="AF22" s="40">
        <f t="shared" si="8"/>
        <v>3.633</v>
      </c>
      <c r="AG22" s="39">
        <f t="shared" si="9"/>
        <v>7.0000000000001172E-3</v>
      </c>
      <c r="AH22" s="38">
        <f t="shared" si="10"/>
        <v>1.1957410687638326</v>
      </c>
    </row>
    <row r="23" spans="1:34" x14ac:dyDescent="0.2">
      <c r="A23" s="47" t="s">
        <v>127</v>
      </c>
      <c r="B23" s="46" t="s">
        <v>83</v>
      </c>
      <c r="C23" s="29">
        <v>24</v>
      </c>
      <c r="D23" s="27">
        <v>290.68400000000003</v>
      </c>
      <c r="E23" s="28">
        <v>73.099999999999994</v>
      </c>
      <c r="F23" s="28">
        <v>6.1</v>
      </c>
      <c r="G23" s="27">
        <v>248.565</v>
      </c>
      <c r="H23" s="28">
        <v>45.3</v>
      </c>
      <c r="I23" s="28">
        <v>4.9000000000000004</v>
      </c>
      <c r="J23" s="31">
        <f t="shared" si="0"/>
        <v>27.799999999999997</v>
      </c>
      <c r="K23" s="45">
        <f t="shared" si="1"/>
        <v>42.119</v>
      </c>
      <c r="L23" s="27">
        <v>104.943</v>
      </c>
      <c r="M23" s="28">
        <v>72.900000000000006</v>
      </c>
      <c r="N23" s="28" t="s">
        <v>90</v>
      </c>
      <c r="O23" s="27">
        <v>64.05</v>
      </c>
      <c r="P23" s="28">
        <v>54.7</v>
      </c>
      <c r="Q23" s="28" t="s">
        <v>90</v>
      </c>
      <c r="R23" s="31">
        <f t="shared" si="2"/>
        <v>18.200000000000003</v>
      </c>
      <c r="S23" s="45">
        <f t="shared" si="3"/>
        <v>40.893000000000001</v>
      </c>
      <c r="T23" s="27">
        <v>4.0209999999999999</v>
      </c>
      <c r="U23" s="27">
        <v>9.9760000000000009</v>
      </c>
      <c r="V23" s="1" t="s">
        <v>26</v>
      </c>
      <c r="X23" s="44">
        <v>102.459</v>
      </c>
      <c r="Y23" s="44">
        <v>63.158000000000001</v>
      </c>
      <c r="Z23" s="16">
        <f t="shared" si="4"/>
        <v>39.301000000000002</v>
      </c>
      <c r="AA23" s="16"/>
      <c r="AB23" s="43">
        <f t="shared" si="5"/>
        <v>7.7252916666666662</v>
      </c>
      <c r="AC23" s="15"/>
      <c r="AD23" s="42">
        <f t="shared" si="6"/>
        <v>9.9890000000000008</v>
      </c>
      <c r="AE23" s="41">
        <f t="shared" si="7"/>
        <v>-1.2999999999999901E-2</v>
      </c>
      <c r="AF23" s="40">
        <f t="shared" si="8"/>
        <v>4.0149999999999997</v>
      </c>
      <c r="AG23" s="39">
        <f t="shared" si="9"/>
        <v>6.0000000000002274E-3</v>
      </c>
      <c r="AH23" s="38">
        <f t="shared" si="10"/>
        <v>1.1337074809405983</v>
      </c>
    </row>
    <row r="24" spans="1:34" x14ac:dyDescent="0.2">
      <c r="A24" s="47" t="s">
        <v>128</v>
      </c>
      <c r="B24" s="46" t="s">
        <v>83</v>
      </c>
      <c r="C24" s="29">
        <v>24</v>
      </c>
      <c r="D24" s="27">
        <v>257.01799999999997</v>
      </c>
      <c r="E24" s="28">
        <v>73</v>
      </c>
      <c r="F24" s="28">
        <v>6.5</v>
      </c>
      <c r="G24" s="27">
        <v>220.48599999999999</v>
      </c>
      <c r="H24" s="28">
        <v>44.5</v>
      </c>
      <c r="I24" s="28">
        <v>4.9000000000000004</v>
      </c>
      <c r="J24" s="31">
        <f t="shared" si="0"/>
        <v>28.5</v>
      </c>
      <c r="K24" s="45">
        <f t="shared" si="1"/>
        <v>36.531999999999996</v>
      </c>
      <c r="L24" s="27">
        <v>99.548000000000002</v>
      </c>
      <c r="M24" s="28">
        <v>72.900000000000006</v>
      </c>
      <c r="N24" s="28" t="s">
        <v>90</v>
      </c>
      <c r="O24" s="27">
        <v>63.63</v>
      </c>
      <c r="P24" s="28">
        <v>54.6</v>
      </c>
      <c r="Q24" s="28" t="s">
        <v>90</v>
      </c>
      <c r="R24" s="31">
        <f t="shared" si="2"/>
        <v>18.300000000000004</v>
      </c>
      <c r="S24" s="45">
        <f t="shared" si="3"/>
        <v>35.917999999999999</v>
      </c>
      <c r="T24" s="27">
        <v>3.6619999999999999</v>
      </c>
      <c r="U24" s="27">
        <v>8.9689999999999994</v>
      </c>
      <c r="V24" s="1" t="s">
        <v>26</v>
      </c>
      <c r="X24" s="44">
        <v>97.194999999999993</v>
      </c>
      <c r="Y24" s="44">
        <v>62.747</v>
      </c>
      <c r="Z24" s="16">
        <f t="shared" si="4"/>
        <v>34.448</v>
      </c>
      <c r="AA24" s="16"/>
      <c r="AB24" s="43">
        <f t="shared" si="5"/>
        <v>6.5724583333333326</v>
      </c>
      <c r="AC24" s="15"/>
      <c r="AD24" s="42">
        <f t="shared" si="6"/>
        <v>8.9510000000000005</v>
      </c>
      <c r="AE24" s="41">
        <f t="shared" si="7"/>
        <v>1.7999999999998906E-2</v>
      </c>
      <c r="AF24" s="40">
        <f t="shared" si="8"/>
        <v>3.66</v>
      </c>
      <c r="AG24" s="39">
        <f t="shared" si="9"/>
        <v>1.9999999999997797E-3</v>
      </c>
      <c r="AH24" s="38">
        <f t="shared" si="10"/>
        <v>0.94518472828206601</v>
      </c>
    </row>
    <row r="25" spans="1:34" x14ac:dyDescent="0.2">
      <c r="A25" s="47" t="s">
        <v>129</v>
      </c>
      <c r="B25" s="46" t="s">
        <v>83</v>
      </c>
      <c r="C25" s="29">
        <v>24</v>
      </c>
      <c r="D25" s="27">
        <v>290.161</v>
      </c>
      <c r="E25" s="28">
        <v>73</v>
      </c>
      <c r="F25" s="28">
        <v>6.6</v>
      </c>
      <c r="G25" s="27">
        <v>255.06700000000001</v>
      </c>
      <c r="H25" s="28">
        <v>45.7</v>
      </c>
      <c r="I25" s="28">
        <v>4.7</v>
      </c>
      <c r="J25" s="31">
        <f t="shared" si="0"/>
        <v>27.299999999999997</v>
      </c>
      <c r="K25" s="45">
        <f t="shared" si="1"/>
        <v>35.094000000000001</v>
      </c>
      <c r="L25" s="27">
        <v>100.12</v>
      </c>
      <c r="M25" s="28">
        <v>72.900000000000006</v>
      </c>
      <c r="N25" s="28" t="s">
        <v>90</v>
      </c>
      <c r="O25" s="27">
        <v>66.010000000000005</v>
      </c>
      <c r="P25" s="28">
        <v>54.7</v>
      </c>
      <c r="Q25" s="28" t="s">
        <v>90</v>
      </c>
      <c r="R25" s="31">
        <f t="shared" si="2"/>
        <v>18.200000000000003</v>
      </c>
      <c r="S25" s="45">
        <f t="shared" si="3"/>
        <v>34.11</v>
      </c>
      <c r="T25" s="27">
        <v>3.5720000000000001</v>
      </c>
      <c r="U25" s="27">
        <v>9.5429999999999993</v>
      </c>
      <c r="V25" s="1" t="s">
        <v>26</v>
      </c>
      <c r="X25" s="44">
        <v>97.75</v>
      </c>
      <c r="Y25" s="44">
        <v>65.088999999999999</v>
      </c>
      <c r="Z25" s="16">
        <f t="shared" si="4"/>
        <v>32.661000000000001</v>
      </c>
      <c r="AA25" s="16"/>
      <c r="AB25" s="43">
        <f t="shared" si="5"/>
        <v>7.9157500000000001</v>
      </c>
      <c r="AC25" s="15"/>
      <c r="AD25" s="42">
        <f t="shared" si="6"/>
        <v>9.5250000000000004</v>
      </c>
      <c r="AE25" s="41">
        <f t="shared" si="7"/>
        <v>1.7999999999998906E-2</v>
      </c>
      <c r="AF25" s="40">
        <f t="shared" si="8"/>
        <v>3.5659999999999998</v>
      </c>
      <c r="AG25" s="39">
        <f t="shared" si="9"/>
        <v>6.0000000000002274E-3</v>
      </c>
      <c r="AH25" s="38">
        <f t="shared" si="10"/>
        <v>0.95386702317430316</v>
      </c>
    </row>
    <row r="26" spans="1:34" x14ac:dyDescent="0.2">
      <c r="A26" s="47" t="s">
        <v>130</v>
      </c>
      <c r="B26" s="46" t="s">
        <v>83</v>
      </c>
      <c r="C26" s="29">
        <v>24</v>
      </c>
      <c r="D26" s="27">
        <v>352.935</v>
      </c>
      <c r="E26" s="28">
        <v>74.5</v>
      </c>
      <c r="F26" s="28">
        <v>6.7</v>
      </c>
      <c r="G26" s="27">
        <v>315.42099999999999</v>
      </c>
      <c r="H26" s="28">
        <v>48.8</v>
      </c>
      <c r="I26" s="28">
        <v>4.5</v>
      </c>
      <c r="J26" s="31">
        <f t="shared" si="0"/>
        <v>25.700000000000003</v>
      </c>
      <c r="K26" s="45">
        <f t="shared" si="1"/>
        <v>37.514000000000003</v>
      </c>
      <c r="L26" s="27">
        <v>103.44</v>
      </c>
      <c r="M26" s="28">
        <v>74.400000000000006</v>
      </c>
      <c r="N26" s="28" t="s">
        <v>90</v>
      </c>
      <c r="O26" s="27">
        <v>67.77</v>
      </c>
      <c r="P26" s="28">
        <v>55.8</v>
      </c>
      <c r="Q26" s="28" t="s">
        <v>90</v>
      </c>
      <c r="R26" s="31">
        <f t="shared" si="2"/>
        <v>18.600000000000009</v>
      </c>
      <c r="S26" s="45">
        <f t="shared" si="3"/>
        <v>35.67</v>
      </c>
      <c r="T26" s="27">
        <v>3.7839999999999998</v>
      </c>
      <c r="U26" s="27">
        <v>10.93</v>
      </c>
      <c r="V26" s="1" t="s">
        <v>26</v>
      </c>
      <c r="X26" s="44">
        <v>100.9</v>
      </c>
      <c r="Y26" s="44">
        <v>66.787000000000006</v>
      </c>
      <c r="Z26" s="16">
        <f t="shared" si="4"/>
        <v>34.113</v>
      </c>
      <c r="AA26" s="16"/>
      <c r="AB26" s="43">
        <f t="shared" si="5"/>
        <v>10.35975</v>
      </c>
      <c r="AC26" s="15"/>
      <c r="AD26" s="42">
        <f t="shared" si="6"/>
        <v>10.901</v>
      </c>
      <c r="AE26" s="41">
        <f t="shared" si="7"/>
        <v>2.8999999999999915E-2</v>
      </c>
      <c r="AF26" s="40">
        <f t="shared" si="8"/>
        <v>3.78</v>
      </c>
      <c r="AG26" s="39">
        <f t="shared" si="9"/>
        <v>4.0000000000000036E-3</v>
      </c>
      <c r="AH26" s="38">
        <f t="shared" si="10"/>
        <v>1.078241461411892</v>
      </c>
    </row>
    <row r="27" spans="1:34" x14ac:dyDescent="0.2">
      <c r="A27" s="47" t="s">
        <v>131</v>
      </c>
      <c r="B27" s="46" t="s">
        <v>83</v>
      </c>
      <c r="C27" s="29">
        <v>24</v>
      </c>
      <c r="D27" s="27">
        <v>341.096</v>
      </c>
      <c r="E27" s="28">
        <v>74.7</v>
      </c>
      <c r="F27" s="28">
        <v>6.8</v>
      </c>
      <c r="G27" s="27">
        <v>305.61799999999999</v>
      </c>
      <c r="H27" s="28">
        <v>48.6</v>
      </c>
      <c r="I27" s="28">
        <v>4.5999999999999996</v>
      </c>
      <c r="J27" s="31">
        <f t="shared" si="0"/>
        <v>26.1</v>
      </c>
      <c r="K27" s="45">
        <f t="shared" si="1"/>
        <v>35.478000000000002</v>
      </c>
      <c r="L27" s="27">
        <v>100.565</v>
      </c>
      <c r="M27" s="28">
        <v>74.7</v>
      </c>
      <c r="N27" s="28" t="s">
        <v>90</v>
      </c>
      <c r="O27" s="27">
        <v>67.44</v>
      </c>
      <c r="P27" s="28">
        <v>55.9</v>
      </c>
      <c r="Q27" s="28" t="s">
        <v>90</v>
      </c>
      <c r="R27" s="31">
        <f t="shared" si="2"/>
        <v>18.800000000000004</v>
      </c>
      <c r="S27" s="45">
        <f t="shared" si="3"/>
        <v>33.125</v>
      </c>
      <c r="T27" s="27">
        <v>3.6150000000000002</v>
      </c>
      <c r="U27" s="27">
        <v>10.653</v>
      </c>
      <c r="V27" s="1" t="s">
        <v>26</v>
      </c>
      <c r="X27" s="44">
        <v>98.076999999999998</v>
      </c>
      <c r="Y27" s="44">
        <v>66.459000000000003</v>
      </c>
      <c r="Z27" s="16">
        <f t="shared" si="4"/>
        <v>31.617999999999999</v>
      </c>
      <c r="AA27" s="16"/>
      <c r="AB27" s="43">
        <f t="shared" si="5"/>
        <v>9.9649583333333336</v>
      </c>
      <c r="AC27" s="15"/>
      <c r="AD27" s="42">
        <f t="shared" si="6"/>
        <v>10.627000000000001</v>
      </c>
      <c r="AE27" s="41">
        <f t="shared" si="7"/>
        <v>2.5999999999999801E-2</v>
      </c>
      <c r="AF27" s="40">
        <f t="shared" si="8"/>
        <v>3.6110000000000002</v>
      </c>
      <c r="AG27" s="39">
        <f t="shared" si="9"/>
        <v>4.0000000000000036E-3</v>
      </c>
      <c r="AH27" s="38">
        <f t="shared" si="10"/>
        <v>1.2630146130136324</v>
      </c>
    </row>
    <row r="28" spans="1:34" x14ac:dyDescent="0.2">
      <c r="A28" s="47" t="s">
        <v>132</v>
      </c>
      <c r="B28" s="46" t="s">
        <v>83</v>
      </c>
      <c r="C28" s="29">
        <v>24</v>
      </c>
      <c r="D28" s="27">
        <v>322.52100000000002</v>
      </c>
      <c r="E28" s="28">
        <v>76.5</v>
      </c>
      <c r="F28" s="28">
        <v>6.8</v>
      </c>
      <c r="G28" s="27">
        <v>289.44099999999997</v>
      </c>
      <c r="H28" s="28">
        <v>48.8</v>
      </c>
      <c r="I28" s="28">
        <v>4.7</v>
      </c>
      <c r="J28" s="31">
        <f t="shared" si="0"/>
        <v>27.700000000000003</v>
      </c>
      <c r="K28" s="45">
        <f t="shared" si="1"/>
        <v>33.08</v>
      </c>
      <c r="L28" s="27">
        <v>96.317999999999998</v>
      </c>
      <c r="M28" s="28">
        <v>76.3</v>
      </c>
      <c r="N28" s="28" t="s">
        <v>90</v>
      </c>
      <c r="O28" s="27">
        <v>65.37</v>
      </c>
      <c r="P28" s="28">
        <v>56.3</v>
      </c>
      <c r="Q28" s="28" t="s">
        <v>90</v>
      </c>
      <c r="R28" s="31">
        <f t="shared" si="2"/>
        <v>20</v>
      </c>
      <c r="S28" s="45">
        <f t="shared" si="3"/>
        <v>30.948</v>
      </c>
      <c r="T28" s="27">
        <v>3.5390000000000001</v>
      </c>
      <c r="U28" s="27">
        <v>10.577</v>
      </c>
      <c r="V28" s="1" t="s">
        <v>26</v>
      </c>
      <c r="X28" s="44">
        <v>93.843999999999994</v>
      </c>
      <c r="Y28" s="44">
        <v>64.406999999999996</v>
      </c>
      <c r="Z28" s="16">
        <f t="shared" si="4"/>
        <v>29.437000000000001</v>
      </c>
      <c r="AA28" s="16"/>
      <c r="AB28" s="43">
        <f t="shared" si="5"/>
        <v>9.3764166666666657</v>
      </c>
      <c r="AC28" s="15"/>
      <c r="AD28" s="42">
        <f t="shared" si="6"/>
        <v>10.548</v>
      </c>
      <c r="AE28" s="41">
        <f t="shared" si="7"/>
        <v>2.8999999999999915E-2</v>
      </c>
      <c r="AF28" s="40">
        <f t="shared" si="8"/>
        <v>3.5339999999999998</v>
      </c>
      <c r="AG28" s="39">
        <f t="shared" si="9"/>
        <v>5.0000000000003375E-3</v>
      </c>
      <c r="AH28" s="38">
        <f t="shared" si="10"/>
        <v>1.2586330202010074</v>
      </c>
    </row>
    <row r="29" spans="1:34" x14ac:dyDescent="0.2">
      <c r="A29" s="47" t="s">
        <v>133</v>
      </c>
      <c r="B29" s="46" t="s">
        <v>83</v>
      </c>
      <c r="C29" s="29">
        <v>24</v>
      </c>
      <c r="D29" s="27">
        <v>270.76900000000001</v>
      </c>
      <c r="E29" s="28">
        <v>76.7</v>
      </c>
      <c r="F29" s="28">
        <v>6.6</v>
      </c>
      <c r="G29" s="27">
        <v>236.19499999999999</v>
      </c>
      <c r="H29" s="28">
        <v>46.5</v>
      </c>
      <c r="I29" s="28">
        <v>4.9000000000000004</v>
      </c>
      <c r="J29" s="31">
        <f t="shared" si="0"/>
        <v>30.200000000000003</v>
      </c>
      <c r="K29" s="45">
        <f t="shared" si="1"/>
        <v>34.573999999999998</v>
      </c>
      <c r="L29" s="27">
        <v>95.623000000000005</v>
      </c>
      <c r="M29" s="28">
        <v>76.5</v>
      </c>
      <c r="N29" s="28" t="s">
        <v>90</v>
      </c>
      <c r="O29" s="27">
        <v>62.12</v>
      </c>
      <c r="P29" s="28">
        <v>56</v>
      </c>
      <c r="Q29" s="28" t="s">
        <v>90</v>
      </c>
      <c r="R29" s="31">
        <f t="shared" si="2"/>
        <v>20.5</v>
      </c>
      <c r="S29" s="45">
        <f t="shared" si="3"/>
        <v>33.503</v>
      </c>
      <c r="T29" s="27">
        <v>3.702</v>
      </c>
      <c r="U29" s="27">
        <v>9.7959999999999994</v>
      </c>
      <c r="V29" s="1" t="s">
        <v>26</v>
      </c>
      <c r="X29" s="44">
        <v>93.155000000000001</v>
      </c>
      <c r="Y29" s="44">
        <v>61.213999999999999</v>
      </c>
      <c r="Z29" s="16">
        <f t="shared" si="4"/>
        <v>31.940999999999999</v>
      </c>
      <c r="AA29" s="16"/>
      <c r="AB29" s="43">
        <f t="shared" si="5"/>
        <v>7.2908749999999998</v>
      </c>
      <c r="AC29" s="15"/>
      <c r="AD29" s="42">
        <f t="shared" si="6"/>
        <v>9.7850000000000001</v>
      </c>
      <c r="AE29" s="41">
        <f t="shared" si="7"/>
        <v>1.0999999999999233E-2</v>
      </c>
      <c r="AF29" s="40">
        <f t="shared" si="8"/>
        <v>3.698</v>
      </c>
      <c r="AG29" s="39">
        <f t="shared" si="9"/>
        <v>4.0000000000000036E-3</v>
      </c>
      <c r="AH29" s="38">
        <f t="shared" si="10"/>
        <v>1.1147568746163123</v>
      </c>
    </row>
    <row r="30" spans="1:34" x14ac:dyDescent="0.2">
      <c r="A30" s="47" t="s">
        <v>134</v>
      </c>
      <c r="B30" s="46" t="s">
        <v>83</v>
      </c>
      <c r="C30" s="29">
        <v>24</v>
      </c>
      <c r="D30" s="27">
        <v>220.63300000000001</v>
      </c>
      <c r="E30" s="28">
        <v>74.599999999999994</v>
      </c>
      <c r="F30" s="28">
        <v>6.9</v>
      </c>
      <c r="G30" s="27">
        <v>186.71700000000001</v>
      </c>
      <c r="H30" s="28">
        <v>44.2</v>
      </c>
      <c r="I30" s="28">
        <v>4.8</v>
      </c>
      <c r="J30" s="31">
        <f t="shared" si="0"/>
        <v>30.399999999999991</v>
      </c>
      <c r="K30" s="45">
        <f t="shared" si="1"/>
        <v>33.915999999999997</v>
      </c>
      <c r="L30" s="27">
        <v>99.275000000000006</v>
      </c>
      <c r="M30" s="28">
        <v>74.400000000000006</v>
      </c>
      <c r="N30" s="28" t="s">
        <v>90</v>
      </c>
      <c r="O30" s="27">
        <v>65.5</v>
      </c>
      <c r="P30" s="28">
        <v>55.5</v>
      </c>
      <c r="Q30" s="28" t="s">
        <v>90</v>
      </c>
      <c r="R30" s="31">
        <f t="shared" si="2"/>
        <v>18.900000000000006</v>
      </c>
      <c r="S30" s="45">
        <f t="shared" si="3"/>
        <v>33.774999999999999</v>
      </c>
      <c r="T30" s="27">
        <v>3.6219999999999999</v>
      </c>
      <c r="U30" s="27">
        <v>8.2089999999999996</v>
      </c>
      <c r="V30" s="1" t="s">
        <v>26</v>
      </c>
      <c r="X30" s="44">
        <v>96.84</v>
      </c>
      <c r="Y30" s="44">
        <v>64.561000000000007</v>
      </c>
      <c r="Z30" s="16">
        <f t="shared" si="4"/>
        <v>32.279000000000003</v>
      </c>
      <c r="AA30" s="16"/>
      <c r="AB30" s="43">
        <f t="shared" si="5"/>
        <v>5.0898333333333339</v>
      </c>
      <c r="AC30" s="15"/>
      <c r="AD30" s="42">
        <f t="shared" si="6"/>
        <v>8.2059999999999995</v>
      </c>
      <c r="AE30" s="41">
        <f t="shared" si="7"/>
        <v>3.0000000000001137E-3</v>
      </c>
      <c r="AF30" s="40">
        <f t="shared" si="8"/>
        <v>3.6219999999999999</v>
      </c>
      <c r="AG30" s="39">
        <f t="shared" si="9"/>
        <v>0</v>
      </c>
      <c r="AH30" s="38">
        <f t="shared" si="10"/>
        <v>0.87672788230316101</v>
      </c>
    </row>
    <row r="31" spans="1:34" x14ac:dyDescent="0.2">
      <c r="A31" s="47" t="s">
        <v>135</v>
      </c>
      <c r="B31" s="46" t="s">
        <v>83</v>
      </c>
      <c r="C31" s="29">
        <v>24</v>
      </c>
      <c r="D31" s="27">
        <v>226.00200000000001</v>
      </c>
      <c r="E31" s="28">
        <v>71</v>
      </c>
      <c r="F31" s="28">
        <v>6.7</v>
      </c>
      <c r="G31" s="27">
        <v>189.11699999999999</v>
      </c>
      <c r="H31" s="28">
        <v>43.1</v>
      </c>
      <c r="I31" s="28">
        <v>4.8</v>
      </c>
      <c r="J31" s="31">
        <f t="shared" si="0"/>
        <v>27.9</v>
      </c>
      <c r="K31" s="45">
        <f t="shared" si="1"/>
        <v>36.884999999999998</v>
      </c>
      <c r="L31" s="27">
        <v>104.19</v>
      </c>
      <c r="M31" s="28">
        <v>70.8</v>
      </c>
      <c r="N31" s="28" t="s">
        <v>90</v>
      </c>
      <c r="O31" s="27">
        <v>67.430000000000007</v>
      </c>
      <c r="P31" s="28">
        <v>54</v>
      </c>
      <c r="Q31" s="28" t="s">
        <v>90</v>
      </c>
      <c r="R31" s="31">
        <f t="shared" si="2"/>
        <v>16.799999999999997</v>
      </c>
      <c r="S31" s="45">
        <f t="shared" si="3"/>
        <v>36.76</v>
      </c>
      <c r="T31" s="27">
        <v>3.6259999999999999</v>
      </c>
      <c r="U31" s="27">
        <v>7.9059999999999997</v>
      </c>
      <c r="V31" s="1" t="s">
        <v>26</v>
      </c>
      <c r="X31" s="44">
        <v>101.849</v>
      </c>
      <c r="Y31" s="44">
        <v>66.512</v>
      </c>
      <c r="Z31" s="16">
        <f t="shared" si="4"/>
        <v>35.337000000000003</v>
      </c>
      <c r="AA31" s="16"/>
      <c r="AB31" s="43">
        <f t="shared" si="5"/>
        <v>5.1085416666666665</v>
      </c>
      <c r="AC31" s="15"/>
      <c r="AD31" s="42">
        <f t="shared" si="6"/>
        <v>7.8949999999999996</v>
      </c>
      <c r="AE31" s="41">
        <f t="shared" si="7"/>
        <v>1.1000000000000121E-2</v>
      </c>
      <c r="AF31" s="40">
        <f t="shared" si="8"/>
        <v>3.6190000000000002</v>
      </c>
      <c r="AG31" s="39">
        <f t="shared" si="9"/>
        <v>6.9999999999996732E-3</v>
      </c>
      <c r="AH31" s="38">
        <f t="shared" si="10"/>
        <v>0.8185409032503661</v>
      </c>
    </row>
    <row r="32" spans="1:34" x14ac:dyDescent="0.2">
      <c r="A32" s="47" t="s">
        <v>136</v>
      </c>
      <c r="B32" s="46" t="s">
        <v>83</v>
      </c>
      <c r="C32" s="29">
        <v>24</v>
      </c>
      <c r="D32" s="27">
        <v>252.21</v>
      </c>
      <c r="E32" s="28">
        <v>69.3</v>
      </c>
      <c r="F32" s="28">
        <v>6.6</v>
      </c>
      <c r="G32" s="27">
        <v>215.55699999999999</v>
      </c>
      <c r="H32" s="28">
        <v>43.3</v>
      </c>
      <c r="I32" s="28">
        <v>4.9000000000000004</v>
      </c>
      <c r="J32" s="31">
        <f t="shared" si="0"/>
        <v>26</v>
      </c>
      <c r="K32" s="45">
        <f t="shared" si="1"/>
        <v>36.652999999999999</v>
      </c>
      <c r="L32" s="27">
        <v>103.71299999999999</v>
      </c>
      <c r="M32" s="28">
        <v>69.2</v>
      </c>
      <c r="N32" s="28" t="s">
        <v>90</v>
      </c>
      <c r="O32" s="27">
        <v>67.58</v>
      </c>
      <c r="P32" s="28">
        <v>52.9</v>
      </c>
      <c r="Q32" s="28" t="s">
        <v>90</v>
      </c>
      <c r="R32" s="31">
        <f t="shared" si="2"/>
        <v>16.300000000000004</v>
      </c>
      <c r="S32" s="45">
        <f t="shared" si="3"/>
        <v>36.133000000000003</v>
      </c>
      <c r="T32" s="27">
        <v>3.4929999999999999</v>
      </c>
      <c r="U32" s="27">
        <v>8.1560000000000006</v>
      </c>
      <c r="V32" s="1" t="s">
        <v>26</v>
      </c>
      <c r="X32" s="44">
        <v>101.48099999999999</v>
      </c>
      <c r="Y32" s="44">
        <v>66.694000000000003</v>
      </c>
      <c r="Z32" s="16">
        <f t="shared" si="4"/>
        <v>34.786999999999999</v>
      </c>
      <c r="AA32" s="16"/>
      <c r="AB32" s="43">
        <f t="shared" si="5"/>
        <v>6.2026250000000003</v>
      </c>
      <c r="AC32" s="15"/>
      <c r="AD32" s="42">
        <f t="shared" si="6"/>
        <v>8.1449999999999996</v>
      </c>
      <c r="AE32" s="41">
        <f t="shared" si="7"/>
        <v>1.1000000000001009E-2</v>
      </c>
      <c r="AF32" s="40">
        <f t="shared" si="8"/>
        <v>3.4940000000000002</v>
      </c>
      <c r="AG32" s="39">
        <f t="shared" si="9"/>
        <v>-1.000000000000334E-3</v>
      </c>
      <c r="AH32" s="38">
        <f t="shared" si="10"/>
        <v>0.86566430224952096</v>
      </c>
    </row>
    <row r="33" spans="1:38" x14ac:dyDescent="0.2">
      <c r="A33" s="47" t="s">
        <v>137</v>
      </c>
      <c r="B33" s="46" t="s">
        <v>83</v>
      </c>
      <c r="C33" s="29">
        <v>24</v>
      </c>
      <c r="D33" s="27">
        <v>283.53100000000001</v>
      </c>
      <c r="E33" s="28">
        <v>69.3</v>
      </c>
      <c r="F33" s="28">
        <v>6.4</v>
      </c>
      <c r="G33" s="27">
        <v>247.48599999999999</v>
      </c>
      <c r="H33" s="28">
        <v>44.3</v>
      </c>
      <c r="I33" s="28">
        <v>4.9000000000000004</v>
      </c>
      <c r="J33" s="31">
        <f t="shared" si="0"/>
        <v>25</v>
      </c>
      <c r="K33" s="45">
        <f t="shared" si="1"/>
        <v>36.045000000000002</v>
      </c>
      <c r="L33" s="27">
        <v>102.38</v>
      </c>
      <c r="M33" s="28">
        <v>69.2</v>
      </c>
      <c r="N33" s="28" t="s">
        <v>90</v>
      </c>
      <c r="O33" s="27">
        <v>67.42</v>
      </c>
      <c r="P33" s="28">
        <v>52.8</v>
      </c>
      <c r="Q33" s="28" t="s">
        <v>90</v>
      </c>
      <c r="R33" s="31">
        <f t="shared" si="2"/>
        <v>16.400000000000006</v>
      </c>
      <c r="S33" s="45">
        <f t="shared" si="3"/>
        <v>34.96</v>
      </c>
      <c r="T33" s="27">
        <v>3.4249999999999998</v>
      </c>
      <c r="U33" s="27">
        <v>8.7170000000000005</v>
      </c>
      <c r="V33" s="1" t="s">
        <v>26</v>
      </c>
      <c r="X33" s="44">
        <v>100.17400000000001</v>
      </c>
      <c r="Y33" s="44">
        <v>66.540000000000006</v>
      </c>
      <c r="Z33" s="16">
        <f t="shared" si="4"/>
        <v>33.634</v>
      </c>
      <c r="AA33" s="16"/>
      <c r="AB33" s="43">
        <f t="shared" si="5"/>
        <v>7.5394166666666651</v>
      </c>
      <c r="AC33" s="15"/>
      <c r="AD33" s="42">
        <f t="shared" si="6"/>
        <v>8.6850000000000005</v>
      </c>
      <c r="AE33" s="41">
        <f t="shared" si="7"/>
        <v>3.2000000000000028E-2</v>
      </c>
      <c r="AF33" s="40">
        <f t="shared" si="8"/>
        <v>3.419</v>
      </c>
      <c r="AG33" s="39">
        <f t="shared" si="9"/>
        <v>5.9999999999997833E-3</v>
      </c>
      <c r="AH33" s="38">
        <f t="shared" si="10"/>
        <v>0.97419652020720426</v>
      </c>
    </row>
    <row r="34" spans="1:38" x14ac:dyDescent="0.2">
      <c r="A34" s="47" t="s">
        <v>138</v>
      </c>
      <c r="B34" s="46" t="s">
        <v>83</v>
      </c>
      <c r="C34" s="29">
        <v>24</v>
      </c>
      <c r="D34" s="27">
        <v>302.51299999999998</v>
      </c>
      <c r="E34" s="28">
        <v>68.7</v>
      </c>
      <c r="F34" s="28">
        <v>6.3</v>
      </c>
      <c r="G34" s="27">
        <v>264.72399999999999</v>
      </c>
      <c r="H34" s="28">
        <v>44.6</v>
      </c>
      <c r="I34" s="28">
        <v>4.9000000000000004</v>
      </c>
      <c r="J34" s="31">
        <f t="shared" si="0"/>
        <v>24.1</v>
      </c>
      <c r="K34" s="45">
        <f t="shared" si="1"/>
        <v>37.789000000000001</v>
      </c>
      <c r="L34" s="27">
        <v>103.008</v>
      </c>
      <c r="M34" s="28">
        <v>68.7</v>
      </c>
      <c r="N34" s="28" t="s">
        <v>90</v>
      </c>
      <c r="O34" s="27">
        <v>66.75</v>
      </c>
      <c r="P34" s="28">
        <v>52.4</v>
      </c>
      <c r="Q34" s="28" t="s">
        <v>90</v>
      </c>
      <c r="R34" s="31">
        <f t="shared" si="2"/>
        <v>16.300000000000004</v>
      </c>
      <c r="S34" s="45">
        <f t="shared" si="3"/>
        <v>36.258000000000003</v>
      </c>
      <c r="T34" s="27">
        <v>3.4769999999999999</v>
      </c>
      <c r="U34" s="27">
        <v>9.0050000000000008</v>
      </c>
      <c r="V34" s="1" t="s">
        <v>26</v>
      </c>
      <c r="X34" s="44">
        <v>100.821</v>
      </c>
      <c r="Y34" s="44">
        <v>65.893000000000001</v>
      </c>
      <c r="Z34" s="16">
        <f t="shared" si="4"/>
        <v>34.927999999999997</v>
      </c>
      <c r="AA34" s="16"/>
      <c r="AB34" s="43">
        <f t="shared" si="5"/>
        <v>8.2846250000000001</v>
      </c>
      <c r="AC34" s="15"/>
      <c r="AD34" s="42">
        <f t="shared" si="6"/>
        <v>8.9760000000000009</v>
      </c>
      <c r="AE34" s="41">
        <f t="shared" si="7"/>
        <v>2.8999999999999915E-2</v>
      </c>
      <c r="AF34" s="40">
        <f t="shared" si="8"/>
        <v>3.4740000000000002</v>
      </c>
      <c r="AG34" s="39">
        <f t="shared" si="9"/>
        <v>2.9999999999996696E-3</v>
      </c>
      <c r="AH34" s="38">
        <f t="shared" si="10"/>
        <v>1.0807482510085993</v>
      </c>
    </row>
    <row r="35" spans="1:38" x14ac:dyDescent="0.2">
      <c r="A35" s="47" t="s">
        <v>139</v>
      </c>
      <c r="B35" s="46" t="s">
        <v>83</v>
      </c>
      <c r="C35" s="29">
        <v>24</v>
      </c>
      <c r="D35" s="27">
        <v>308.702</v>
      </c>
      <c r="E35" s="28">
        <v>66.400000000000006</v>
      </c>
      <c r="F35" s="28">
        <v>6.2</v>
      </c>
      <c r="G35" s="27">
        <v>270.18200000000002</v>
      </c>
      <c r="H35" s="28">
        <v>43.7</v>
      </c>
      <c r="I35" s="28">
        <v>5</v>
      </c>
      <c r="J35" s="31">
        <f t="shared" si="0"/>
        <v>22.700000000000003</v>
      </c>
      <c r="K35" s="45">
        <f t="shared" si="1"/>
        <v>38.520000000000003</v>
      </c>
      <c r="L35" s="27">
        <v>103.31</v>
      </c>
      <c r="M35" s="28">
        <v>66.3</v>
      </c>
      <c r="N35" s="28" t="s">
        <v>90</v>
      </c>
      <c r="O35" s="27">
        <v>66.63</v>
      </c>
      <c r="P35" s="28">
        <v>51</v>
      </c>
      <c r="Q35" s="28" t="s">
        <v>90</v>
      </c>
      <c r="R35" s="31">
        <f t="shared" si="2"/>
        <v>15.299999999999997</v>
      </c>
      <c r="S35" s="45">
        <f t="shared" si="3"/>
        <v>36.68</v>
      </c>
      <c r="T35" s="27">
        <v>3.3610000000000002</v>
      </c>
      <c r="U35" s="27">
        <v>8.7029999999999994</v>
      </c>
      <c r="V35" s="1" t="s">
        <v>26</v>
      </c>
      <c r="X35" s="44">
        <v>101.253</v>
      </c>
      <c r="Y35" s="44">
        <v>65.816000000000003</v>
      </c>
      <c r="Z35" s="16">
        <f t="shared" si="4"/>
        <v>35.436999999999998</v>
      </c>
      <c r="AA35" s="16"/>
      <c r="AB35" s="43">
        <f t="shared" si="5"/>
        <v>8.51525</v>
      </c>
      <c r="AC35" s="15"/>
      <c r="AD35" s="42">
        <f t="shared" si="6"/>
        <v>8.6910000000000007</v>
      </c>
      <c r="AE35" s="41">
        <f t="shared" si="7"/>
        <v>1.1999999999998678E-2</v>
      </c>
      <c r="AF35" s="40">
        <f t="shared" si="8"/>
        <v>3.3559999999999999</v>
      </c>
      <c r="AG35" s="39">
        <f t="shared" si="9"/>
        <v>5.0000000000003375E-3</v>
      </c>
      <c r="AH35" s="38">
        <f t="shared" si="10"/>
        <v>1.1410826776025069</v>
      </c>
    </row>
    <row r="36" spans="1:38" x14ac:dyDescent="0.2">
      <c r="A36" s="47" t="s">
        <v>140</v>
      </c>
      <c r="B36" s="46" t="s">
        <v>83</v>
      </c>
      <c r="C36" s="29">
        <v>24</v>
      </c>
      <c r="D36" s="27">
        <v>297.185</v>
      </c>
      <c r="E36" s="28">
        <v>66.7</v>
      </c>
      <c r="F36" s="28">
        <v>6.2</v>
      </c>
      <c r="G36" s="27">
        <v>257.54300000000001</v>
      </c>
      <c r="H36" s="28">
        <v>43.6</v>
      </c>
      <c r="I36" s="28">
        <v>4.9000000000000004</v>
      </c>
      <c r="J36" s="31">
        <f t="shared" si="0"/>
        <v>23.1</v>
      </c>
      <c r="K36" s="45">
        <f t="shared" si="1"/>
        <v>39.642000000000003</v>
      </c>
      <c r="L36" s="27">
        <v>105.83</v>
      </c>
      <c r="M36" s="28">
        <v>66.7</v>
      </c>
      <c r="N36" s="28" t="s">
        <v>90</v>
      </c>
      <c r="O36" s="27">
        <v>67.83</v>
      </c>
      <c r="P36" s="28">
        <v>51.5</v>
      </c>
      <c r="Q36" s="28" t="s">
        <v>90</v>
      </c>
      <c r="R36" s="31">
        <f t="shared" si="2"/>
        <v>15.200000000000003</v>
      </c>
      <c r="S36" s="45">
        <f t="shared" si="3"/>
        <v>38</v>
      </c>
      <c r="T36" s="27">
        <v>3.464</v>
      </c>
      <c r="U36" s="27">
        <v>8.6150000000000002</v>
      </c>
      <c r="V36" s="1" t="s">
        <v>26</v>
      </c>
      <c r="X36" s="44">
        <v>103.703</v>
      </c>
      <c r="Y36" s="44">
        <v>66.984999999999999</v>
      </c>
      <c r="Z36" s="16">
        <f t="shared" si="4"/>
        <v>36.718000000000004</v>
      </c>
      <c r="AA36" s="16"/>
      <c r="AB36" s="43">
        <f t="shared" si="5"/>
        <v>7.9399166666666661</v>
      </c>
      <c r="AC36" s="15"/>
      <c r="AD36" s="42">
        <f t="shared" si="6"/>
        <v>8.593</v>
      </c>
      <c r="AE36" s="41">
        <f t="shared" si="7"/>
        <v>2.2000000000000242E-2</v>
      </c>
      <c r="AF36" s="40">
        <f t="shared" si="8"/>
        <v>3.4670000000000001</v>
      </c>
      <c r="AG36" s="39">
        <f t="shared" si="9"/>
        <v>-3.0000000000001137E-3</v>
      </c>
      <c r="AH36" s="38">
        <f t="shared" si="10"/>
        <v>1.1353443890923067</v>
      </c>
    </row>
    <row r="37" spans="1:38" x14ac:dyDescent="0.2">
      <c r="A37" s="47" t="s">
        <v>141</v>
      </c>
      <c r="B37" s="46" t="s">
        <v>83</v>
      </c>
      <c r="C37" s="29">
        <v>24</v>
      </c>
      <c r="D37" s="27">
        <v>304.279</v>
      </c>
      <c r="E37" s="28">
        <v>67.599999999999994</v>
      </c>
      <c r="F37" s="28">
        <v>6.2</v>
      </c>
      <c r="G37" s="27">
        <v>255.25299999999999</v>
      </c>
      <c r="H37" s="28">
        <v>43.9</v>
      </c>
      <c r="I37" s="28">
        <v>4.9000000000000004</v>
      </c>
      <c r="J37" s="31">
        <f t="shared" si="0"/>
        <v>23.699999999999996</v>
      </c>
      <c r="K37" s="45">
        <f t="shared" si="1"/>
        <v>49.026000000000003</v>
      </c>
      <c r="L37" s="27">
        <v>114.038</v>
      </c>
      <c r="M37" s="28">
        <v>67.599999999999994</v>
      </c>
      <c r="N37" s="28" t="s">
        <v>90</v>
      </c>
      <c r="O37" s="27">
        <v>66.36</v>
      </c>
      <c r="P37" s="28">
        <v>52.2</v>
      </c>
      <c r="Q37" s="28" t="s">
        <v>90</v>
      </c>
      <c r="R37" s="31">
        <f t="shared" si="2"/>
        <v>15.399999999999991</v>
      </c>
      <c r="S37" s="45">
        <f t="shared" si="3"/>
        <v>47.677999999999997</v>
      </c>
      <c r="T37" s="27">
        <v>4.1280000000000001</v>
      </c>
      <c r="U37" s="27">
        <v>9.3840000000000003</v>
      </c>
      <c r="V37" s="1" t="s">
        <v>26</v>
      </c>
      <c r="X37" s="44">
        <v>111.68899999999999</v>
      </c>
      <c r="Y37" s="44">
        <v>65.513000000000005</v>
      </c>
      <c r="Z37" s="16">
        <f t="shared" si="4"/>
        <v>46.176000000000002</v>
      </c>
      <c r="AA37" s="16"/>
      <c r="AB37" s="43">
        <f t="shared" si="5"/>
        <v>7.9058333333333328</v>
      </c>
      <c r="AC37" s="15"/>
      <c r="AD37" s="42">
        <f t="shared" si="6"/>
        <v>9.3640000000000008</v>
      </c>
      <c r="AE37" s="41">
        <f t="shared" si="7"/>
        <v>1.9999999999999574E-2</v>
      </c>
      <c r="AF37" s="40">
        <f t="shared" si="8"/>
        <v>4.13</v>
      </c>
      <c r="AG37" s="39">
        <f t="shared" si="9"/>
        <v>-1.9999999999997797E-3</v>
      </c>
      <c r="AH37" s="38">
        <f t="shared" si="10"/>
        <v>1.1165392767176101</v>
      </c>
    </row>
    <row r="38" spans="1:38" x14ac:dyDescent="0.2">
      <c r="A38" s="47" t="s">
        <v>142</v>
      </c>
      <c r="B38" s="46" t="s">
        <v>83</v>
      </c>
      <c r="C38" s="29">
        <v>24</v>
      </c>
      <c r="D38" s="27">
        <v>313.50700000000001</v>
      </c>
      <c r="E38" s="28">
        <v>68.3</v>
      </c>
      <c r="F38" s="28">
        <v>6.2</v>
      </c>
      <c r="G38" s="27">
        <v>275.52699999999999</v>
      </c>
      <c r="H38" s="28">
        <v>44.7</v>
      </c>
      <c r="I38" s="28">
        <v>4.9000000000000004</v>
      </c>
      <c r="J38" s="31">
        <f t="shared" ref="J38:J44" si="11">E38-H38</f>
        <v>23.599999999999994</v>
      </c>
      <c r="K38" s="45">
        <f t="shared" ref="K38:K44" si="12">ROUND(D38-G38,3)</f>
        <v>37.979999999999997</v>
      </c>
      <c r="L38" s="27">
        <v>102.363</v>
      </c>
      <c r="M38" s="28">
        <v>68.2</v>
      </c>
      <c r="N38" s="28">
        <v>0</v>
      </c>
      <c r="O38" s="27">
        <v>66.31</v>
      </c>
      <c r="P38" s="28">
        <v>52.1</v>
      </c>
      <c r="Q38" s="28">
        <v>0</v>
      </c>
      <c r="R38" s="31">
        <f t="shared" ref="R38:R44" si="13">M38-P38</f>
        <v>16.100000000000001</v>
      </c>
      <c r="S38" s="45">
        <f t="shared" ref="S38:S44" si="14">ROUND(L38-O38,3)</f>
        <v>36.052999999999997</v>
      </c>
      <c r="T38" s="27">
        <v>3.4249999999999998</v>
      </c>
      <c r="U38" s="27">
        <v>9.0939999999999994</v>
      </c>
      <c r="V38" s="1" t="s">
        <v>26</v>
      </c>
      <c r="X38" s="44">
        <v>100.218</v>
      </c>
      <c r="Y38" s="44">
        <v>65.466999999999999</v>
      </c>
      <c r="Z38" s="16">
        <f t="shared" si="4"/>
        <v>34.750999999999998</v>
      </c>
      <c r="AA38" s="16"/>
      <c r="AB38" s="43">
        <f t="shared" si="5"/>
        <v>8.7524999999999995</v>
      </c>
      <c r="AC38" s="15"/>
      <c r="AD38" s="42">
        <f t="shared" si="6"/>
        <v>9.0960000000000001</v>
      </c>
      <c r="AE38" s="41">
        <f t="shared" si="7"/>
        <v>-2.0000000000006679E-3</v>
      </c>
      <c r="AF38" s="40">
        <f t="shared" si="8"/>
        <v>3.4239999999999999</v>
      </c>
      <c r="AG38" s="39">
        <f t="shared" si="9"/>
        <v>9.9999999999988987E-4</v>
      </c>
      <c r="AH38" s="38">
        <f t="shared" si="10"/>
        <v>1.1719359627187171</v>
      </c>
    </row>
    <row r="39" spans="1:38" x14ac:dyDescent="0.2">
      <c r="A39" s="47" t="s">
        <v>143</v>
      </c>
      <c r="B39" s="46" t="s">
        <v>83</v>
      </c>
      <c r="C39" s="29">
        <v>24</v>
      </c>
      <c r="D39" s="27">
        <v>309.41300000000001</v>
      </c>
      <c r="E39" s="28">
        <v>68.2</v>
      </c>
      <c r="F39" s="28">
        <v>6.2</v>
      </c>
      <c r="G39" s="27">
        <v>269.96800000000002</v>
      </c>
      <c r="H39" s="28">
        <v>44.4</v>
      </c>
      <c r="I39" s="28">
        <v>5</v>
      </c>
      <c r="J39" s="31">
        <f t="shared" si="11"/>
        <v>23.800000000000004</v>
      </c>
      <c r="K39" s="45">
        <f t="shared" si="12"/>
        <v>39.445</v>
      </c>
      <c r="L39" s="27">
        <v>103.723</v>
      </c>
      <c r="M39" s="28">
        <v>68.2</v>
      </c>
      <c r="N39" s="28">
        <v>0</v>
      </c>
      <c r="O39" s="27">
        <v>66.06</v>
      </c>
      <c r="P39" s="28">
        <v>52</v>
      </c>
      <c r="Q39" s="28">
        <v>0</v>
      </c>
      <c r="R39" s="31">
        <f t="shared" si="13"/>
        <v>16.200000000000003</v>
      </c>
      <c r="S39" s="45">
        <f t="shared" si="14"/>
        <v>37.662999999999997</v>
      </c>
      <c r="T39" s="27">
        <v>3.5350000000000001</v>
      </c>
      <c r="U39" s="27">
        <v>9.0980000000000008</v>
      </c>
      <c r="V39" s="1" t="s">
        <v>26</v>
      </c>
      <c r="X39" s="44">
        <v>101.548</v>
      </c>
      <c r="Y39" s="44">
        <v>65.221999999999994</v>
      </c>
      <c r="Z39" s="16">
        <f t="shared" si="4"/>
        <v>36.326000000000001</v>
      </c>
      <c r="AA39" s="16"/>
      <c r="AB39" s="43">
        <f t="shared" si="5"/>
        <v>8.5310833333333349</v>
      </c>
      <c r="AC39" s="15"/>
      <c r="AD39" s="42">
        <f t="shared" si="6"/>
        <v>9.1150000000000002</v>
      </c>
      <c r="AE39" s="41">
        <f t="shared" si="7"/>
        <v>-1.699999999999946E-2</v>
      </c>
      <c r="AF39" s="40">
        <f t="shared" si="8"/>
        <v>3.5339999999999998</v>
      </c>
      <c r="AG39" s="39">
        <f t="shared" si="9"/>
        <v>1.000000000000334E-3</v>
      </c>
      <c r="AH39" s="38">
        <f t="shared" si="10"/>
        <v>1.1553221122503405</v>
      </c>
    </row>
    <row r="40" spans="1:38" x14ac:dyDescent="0.2">
      <c r="A40" s="47" t="s">
        <v>144</v>
      </c>
      <c r="B40" s="46" t="s">
        <v>83</v>
      </c>
      <c r="C40" s="29">
        <v>24</v>
      </c>
      <c r="D40" s="27">
        <v>304.29000000000002</v>
      </c>
      <c r="E40" s="28">
        <v>68.3</v>
      </c>
      <c r="F40" s="28">
        <v>6.1</v>
      </c>
      <c r="G40" s="27">
        <v>266.10700000000003</v>
      </c>
      <c r="H40" s="28">
        <v>44.3</v>
      </c>
      <c r="I40" s="28">
        <v>5</v>
      </c>
      <c r="J40" s="31">
        <f t="shared" si="11"/>
        <v>24</v>
      </c>
      <c r="K40" s="45">
        <f t="shared" si="12"/>
        <v>38.183</v>
      </c>
      <c r="L40" s="27">
        <v>102.788</v>
      </c>
      <c r="M40" s="28">
        <v>68.3</v>
      </c>
      <c r="N40" s="28">
        <v>0</v>
      </c>
      <c r="O40" s="27">
        <v>66.37</v>
      </c>
      <c r="P40" s="28">
        <v>52.1</v>
      </c>
      <c r="Q40" s="28">
        <v>0</v>
      </c>
      <c r="R40" s="31">
        <f t="shared" si="13"/>
        <v>16.199999999999996</v>
      </c>
      <c r="S40" s="45">
        <f t="shared" si="14"/>
        <v>36.417999999999999</v>
      </c>
      <c r="T40" s="27">
        <v>3.4590000000000001</v>
      </c>
      <c r="U40" s="27">
        <v>9.0050000000000008</v>
      </c>
      <c r="V40" s="1" t="s">
        <v>26</v>
      </c>
      <c r="X40" s="44">
        <v>100.629</v>
      </c>
      <c r="Y40" s="44">
        <v>65.525000000000006</v>
      </c>
      <c r="Z40" s="16">
        <f t="shared" si="4"/>
        <v>35.103999999999999</v>
      </c>
      <c r="AA40" s="16"/>
      <c r="AB40" s="43">
        <f t="shared" si="5"/>
        <v>8.3575833333333343</v>
      </c>
      <c r="AC40" s="15"/>
      <c r="AD40" s="42">
        <f t="shared" si="6"/>
        <v>8.9939999999999998</v>
      </c>
      <c r="AE40" s="41">
        <f t="shared" si="7"/>
        <v>1.1000000000001009E-2</v>
      </c>
      <c r="AF40" s="40">
        <f t="shared" si="8"/>
        <v>3.4590000000000001</v>
      </c>
      <c r="AG40" s="39">
        <f t="shared" si="9"/>
        <v>0</v>
      </c>
      <c r="AH40" s="38">
        <f t="shared" si="10"/>
        <v>1.1570533657513709</v>
      </c>
      <c r="AJ40" s="48"/>
      <c r="AK40" s="48"/>
      <c r="AL40" s="48"/>
    </row>
    <row r="41" spans="1:38" x14ac:dyDescent="0.2">
      <c r="A41" s="47" t="s">
        <v>145</v>
      </c>
      <c r="B41" s="46" t="s">
        <v>83</v>
      </c>
      <c r="C41" s="29">
        <v>24</v>
      </c>
      <c r="D41" s="27">
        <v>304.32</v>
      </c>
      <c r="E41" s="28">
        <v>68.599999999999994</v>
      </c>
      <c r="F41" s="28">
        <v>6.2</v>
      </c>
      <c r="G41" s="27">
        <v>267.85199999999998</v>
      </c>
      <c r="H41" s="28">
        <v>44.5</v>
      </c>
      <c r="I41" s="28">
        <v>5</v>
      </c>
      <c r="J41" s="31">
        <f t="shared" si="11"/>
        <v>24.099999999999994</v>
      </c>
      <c r="K41" s="45">
        <f t="shared" si="12"/>
        <v>36.468000000000004</v>
      </c>
      <c r="L41" s="27">
        <v>100.54300000000001</v>
      </c>
      <c r="M41" s="28">
        <v>68.599999999999994</v>
      </c>
      <c r="N41" s="28">
        <v>0</v>
      </c>
      <c r="O41" s="27">
        <v>66.11</v>
      </c>
      <c r="P41" s="28">
        <v>52.1</v>
      </c>
      <c r="Q41" s="28">
        <v>0</v>
      </c>
      <c r="R41" s="31">
        <f t="shared" si="13"/>
        <v>16.499999999999993</v>
      </c>
      <c r="S41" s="45">
        <f t="shared" si="14"/>
        <v>34.433</v>
      </c>
      <c r="T41" s="27">
        <v>3.3540000000000001</v>
      </c>
      <c r="U41" s="27">
        <v>8.9789999999999992</v>
      </c>
      <c r="V41" s="1" t="s">
        <v>26</v>
      </c>
      <c r="X41" s="44">
        <v>98.411000000000001</v>
      </c>
      <c r="Y41" s="44">
        <v>65.268000000000001</v>
      </c>
      <c r="Z41" s="16">
        <f t="shared" si="4"/>
        <v>33.143000000000001</v>
      </c>
      <c r="AA41" s="16"/>
      <c r="AB41" s="43">
        <f t="shared" si="5"/>
        <v>8.4409999999999989</v>
      </c>
      <c r="AC41" s="15"/>
      <c r="AD41" s="42">
        <f t="shared" si="6"/>
        <v>8.9570000000000007</v>
      </c>
      <c r="AE41" s="41">
        <f t="shared" si="7"/>
        <v>2.1999999999998465E-2</v>
      </c>
      <c r="AF41" s="40">
        <f t="shared" si="8"/>
        <v>3.351</v>
      </c>
      <c r="AG41" s="39">
        <f t="shared" si="9"/>
        <v>3.0000000000001137E-3</v>
      </c>
      <c r="AH41" s="38">
        <f t="shared" si="10"/>
        <v>1.2413571673909485</v>
      </c>
      <c r="AJ41" s="48"/>
      <c r="AK41" s="48"/>
      <c r="AL41" s="48"/>
    </row>
    <row r="42" spans="1:38" x14ac:dyDescent="0.2">
      <c r="A42" s="47" t="s">
        <v>146</v>
      </c>
      <c r="B42" s="46" t="s">
        <v>83</v>
      </c>
      <c r="C42" s="29">
        <v>24</v>
      </c>
      <c r="D42" s="27">
        <v>307.61099999999999</v>
      </c>
      <c r="E42" s="28">
        <v>67.8</v>
      </c>
      <c r="F42" s="28">
        <v>6.1</v>
      </c>
      <c r="G42" s="27">
        <v>269.05200000000002</v>
      </c>
      <c r="H42" s="28">
        <v>44.3</v>
      </c>
      <c r="I42" s="28">
        <v>4.9000000000000004</v>
      </c>
      <c r="J42" s="31">
        <f t="shared" si="11"/>
        <v>23.5</v>
      </c>
      <c r="K42" s="45">
        <f t="shared" si="12"/>
        <v>38.558999999999997</v>
      </c>
      <c r="L42" s="27">
        <v>102.985</v>
      </c>
      <c r="M42" s="28">
        <v>67.7</v>
      </c>
      <c r="N42" s="28">
        <v>0</v>
      </c>
      <c r="O42" s="27">
        <v>66.56</v>
      </c>
      <c r="P42" s="28">
        <v>51.8</v>
      </c>
      <c r="Q42" s="28">
        <v>0</v>
      </c>
      <c r="R42" s="31">
        <f t="shared" si="13"/>
        <v>15.900000000000006</v>
      </c>
      <c r="S42" s="45">
        <f t="shared" si="14"/>
        <v>36.424999999999997</v>
      </c>
      <c r="T42" s="27">
        <v>3.427</v>
      </c>
      <c r="U42" s="27">
        <v>8.9619999999999997</v>
      </c>
      <c r="V42" s="1" t="s">
        <v>26</v>
      </c>
      <c r="X42" s="44">
        <v>100.854</v>
      </c>
      <c r="Y42" s="44">
        <v>65.721999999999994</v>
      </c>
      <c r="Z42" s="16">
        <f t="shared" si="4"/>
        <v>35.131999999999998</v>
      </c>
      <c r="AA42" s="16"/>
      <c r="AB42" s="43">
        <f t="shared" si="5"/>
        <v>8.4720833333333356</v>
      </c>
      <c r="AC42" s="15"/>
      <c r="AD42" s="42">
        <f t="shared" si="6"/>
        <v>8.9369999999999994</v>
      </c>
      <c r="AE42" s="41">
        <f t="shared" si="7"/>
        <v>2.5000000000000355E-2</v>
      </c>
      <c r="AF42" s="40">
        <f t="shared" si="8"/>
        <v>3.423</v>
      </c>
      <c r="AG42" s="39">
        <f t="shared" si="9"/>
        <v>4.0000000000000036E-3</v>
      </c>
      <c r="AH42" s="38">
        <f t="shared" si="10"/>
        <v>1.2737314719831108</v>
      </c>
      <c r="AJ42" s="48"/>
      <c r="AK42" s="48"/>
      <c r="AL42" s="48"/>
    </row>
    <row r="43" spans="1:38" x14ac:dyDescent="0.2">
      <c r="A43" s="47" t="s">
        <v>147</v>
      </c>
      <c r="B43" s="46" t="s">
        <v>83</v>
      </c>
      <c r="C43" s="29">
        <v>24</v>
      </c>
      <c r="D43" s="27">
        <v>306.101</v>
      </c>
      <c r="E43" s="28">
        <v>66.599999999999994</v>
      </c>
      <c r="F43" s="28">
        <v>6.1</v>
      </c>
      <c r="G43" s="27">
        <v>264.49</v>
      </c>
      <c r="H43" s="28">
        <v>43.6</v>
      </c>
      <c r="I43" s="28">
        <v>4.9000000000000004</v>
      </c>
      <c r="J43" s="31">
        <f t="shared" si="11"/>
        <v>22.999999999999993</v>
      </c>
      <c r="K43" s="45">
        <f t="shared" si="12"/>
        <v>41.610999999999997</v>
      </c>
      <c r="L43" s="27">
        <v>106.94799999999999</v>
      </c>
      <c r="M43" s="28">
        <v>66.5</v>
      </c>
      <c r="N43" s="28">
        <v>0</v>
      </c>
      <c r="O43" s="27">
        <v>67.38</v>
      </c>
      <c r="P43" s="28">
        <v>51.3</v>
      </c>
      <c r="Q43" s="28">
        <v>0</v>
      </c>
      <c r="R43" s="31">
        <f t="shared" si="13"/>
        <v>15.200000000000003</v>
      </c>
      <c r="S43" s="45">
        <f t="shared" si="14"/>
        <v>39.567999999999998</v>
      </c>
      <c r="T43" s="27">
        <v>3.56</v>
      </c>
      <c r="U43" s="27">
        <v>8.8390000000000004</v>
      </c>
      <c r="V43" s="1" t="s">
        <v>26</v>
      </c>
      <c r="X43" s="44">
        <v>104.807</v>
      </c>
      <c r="Y43" s="44">
        <v>66.548000000000002</v>
      </c>
      <c r="Z43" s="16">
        <f t="shared" si="4"/>
        <v>38.259</v>
      </c>
      <c r="AA43" s="16"/>
      <c r="AB43" s="43">
        <f t="shared" si="5"/>
        <v>8.247583333333333</v>
      </c>
      <c r="AC43" s="15"/>
      <c r="AD43" s="42">
        <f t="shared" si="6"/>
        <v>8.8550000000000004</v>
      </c>
      <c r="AE43" s="41">
        <f t="shared" si="7"/>
        <v>-1.6000000000000014E-2</v>
      </c>
      <c r="AF43" s="40">
        <f t="shared" si="8"/>
        <v>3.556</v>
      </c>
      <c r="AG43" s="39">
        <f t="shared" si="9"/>
        <v>4.0000000000000036E-3</v>
      </c>
      <c r="AH43" s="38">
        <f t="shared" si="10"/>
        <v>1.2673447011229144</v>
      </c>
      <c r="AJ43" s="48"/>
      <c r="AK43" s="48"/>
      <c r="AL43" s="48"/>
    </row>
    <row r="44" spans="1:38" x14ac:dyDescent="0.2">
      <c r="A44" s="47" t="s">
        <v>148</v>
      </c>
      <c r="B44" s="46" t="s">
        <v>83</v>
      </c>
      <c r="C44" s="29">
        <v>24</v>
      </c>
      <c r="D44" s="27">
        <v>306.24599999999998</v>
      </c>
      <c r="E44" s="28">
        <v>66.599999999999994</v>
      </c>
      <c r="F44" s="28">
        <v>6</v>
      </c>
      <c r="G44" s="27">
        <v>259.30399999999997</v>
      </c>
      <c r="H44" s="28">
        <v>43.5</v>
      </c>
      <c r="I44" s="28">
        <v>4.9000000000000004</v>
      </c>
      <c r="J44" s="31">
        <f t="shared" si="11"/>
        <v>23.099999999999994</v>
      </c>
      <c r="K44" s="45">
        <f t="shared" si="12"/>
        <v>46.942</v>
      </c>
      <c r="L44" s="27">
        <v>111.855</v>
      </c>
      <c r="M44" s="28">
        <v>66.599999999999994</v>
      </c>
      <c r="N44" s="28">
        <v>0</v>
      </c>
      <c r="O44" s="27">
        <v>66.67</v>
      </c>
      <c r="P44" s="28">
        <v>51.5</v>
      </c>
      <c r="Q44" s="28">
        <v>0</v>
      </c>
      <c r="R44" s="31">
        <f t="shared" si="13"/>
        <v>15.099999999999994</v>
      </c>
      <c r="S44" s="45">
        <f t="shared" si="14"/>
        <v>45.185000000000002</v>
      </c>
      <c r="T44" s="27">
        <v>3.9169999999999998</v>
      </c>
      <c r="U44" s="27">
        <v>9.1150000000000002</v>
      </c>
      <c r="V44" s="1" t="s">
        <v>26</v>
      </c>
      <c r="X44" s="44">
        <v>109.61</v>
      </c>
      <c r="Y44" s="44">
        <v>65.841999999999999</v>
      </c>
      <c r="Z44" s="16">
        <f t="shared" si="4"/>
        <v>43.768000000000001</v>
      </c>
      <c r="AA44" s="16"/>
      <c r="AB44" s="43">
        <f t="shared" si="5"/>
        <v>8.0609166666666656</v>
      </c>
      <c r="AC44" s="15"/>
      <c r="AD44" s="42">
        <f t="shared" si="6"/>
        <v>9.1159999999999997</v>
      </c>
      <c r="AE44" s="41">
        <f t="shared" si="7"/>
        <v>-9.9999999999944578E-4</v>
      </c>
      <c r="AF44" s="40">
        <f t="shared" si="8"/>
        <v>3.9089999999999998</v>
      </c>
      <c r="AG44" s="39">
        <f t="shared" si="9"/>
        <v>8.0000000000000071E-3</v>
      </c>
      <c r="AH44" s="38">
        <f t="shared" si="10"/>
        <v>1.2240459075062473</v>
      </c>
      <c r="AJ44" s="48"/>
      <c r="AK44" s="48"/>
      <c r="AL44" s="48"/>
    </row>
    <row r="45" spans="1:38" x14ac:dyDescent="0.2">
      <c r="A45" s="47" t="s">
        <v>149</v>
      </c>
      <c r="B45" s="46" t="s">
        <v>83</v>
      </c>
      <c r="C45" s="29">
        <v>24</v>
      </c>
      <c r="D45" s="27">
        <v>304.79399999999998</v>
      </c>
      <c r="E45" s="28">
        <v>68.8</v>
      </c>
      <c r="F45" s="28">
        <v>6.2</v>
      </c>
      <c r="G45" s="27">
        <v>265.07499999999999</v>
      </c>
      <c r="H45" s="28">
        <v>44.4</v>
      </c>
      <c r="I45" s="28">
        <v>5</v>
      </c>
      <c r="J45" s="31">
        <f>E45-H45</f>
        <v>24.4</v>
      </c>
      <c r="K45" s="45">
        <f>ROUND(D45-G45,3)</f>
        <v>39.719000000000001</v>
      </c>
      <c r="L45" s="27">
        <v>103.55800000000001</v>
      </c>
      <c r="M45" s="28">
        <v>68.8</v>
      </c>
      <c r="N45" s="28">
        <v>0</v>
      </c>
      <c r="O45" s="27">
        <v>65.73</v>
      </c>
      <c r="P45" s="28">
        <v>52.3</v>
      </c>
      <c r="Q45" s="28">
        <v>0</v>
      </c>
      <c r="R45" s="31">
        <f>M45-P45</f>
        <v>16.5</v>
      </c>
      <c r="S45" s="45">
        <f>ROUND(L45-O45,3)</f>
        <v>37.828000000000003</v>
      </c>
      <c r="T45" s="27">
        <v>3.5859999999999999</v>
      </c>
      <c r="U45" s="27">
        <v>9.2189999999999994</v>
      </c>
      <c r="V45" s="1" t="s">
        <v>26</v>
      </c>
      <c r="X45" s="44">
        <v>101.351</v>
      </c>
      <c r="Y45" s="44">
        <v>64.888999999999996</v>
      </c>
      <c r="Z45" s="16">
        <f t="shared" si="4"/>
        <v>36.462000000000003</v>
      </c>
      <c r="AA45" s="16"/>
      <c r="AB45" s="43">
        <f t="shared" si="5"/>
        <v>8.3410833333333319</v>
      </c>
      <c r="AC45" s="15"/>
      <c r="AD45" s="42">
        <f t="shared" si="6"/>
        <v>9.1999999999999993</v>
      </c>
      <c r="AE45" s="41">
        <f t="shared" si="7"/>
        <v>1.9000000000000128E-2</v>
      </c>
      <c r="AF45" s="40">
        <f t="shared" si="8"/>
        <v>3.5790000000000002</v>
      </c>
      <c r="AG45" s="39">
        <f t="shared" si="9"/>
        <v>6.9999999999996732E-3</v>
      </c>
      <c r="AH45" s="38">
        <f t="shared" si="10"/>
        <v>1.2287088559841546</v>
      </c>
      <c r="AJ45" s="48"/>
      <c r="AK45" s="48"/>
      <c r="AL45" s="48"/>
    </row>
    <row r="46" spans="1:38" x14ac:dyDescent="0.2">
      <c r="A46" s="47" t="s">
        <v>150</v>
      </c>
      <c r="B46" s="46" t="s">
        <v>83</v>
      </c>
      <c r="C46" s="29">
        <v>24</v>
      </c>
      <c r="D46" s="27">
        <v>293.601</v>
      </c>
      <c r="E46" s="28">
        <v>72.3</v>
      </c>
      <c r="F46" s="28">
        <v>6.4</v>
      </c>
      <c r="G46" s="27">
        <v>257.19400000000002</v>
      </c>
      <c r="H46" s="28">
        <v>45.7</v>
      </c>
      <c r="I46" s="28">
        <v>5</v>
      </c>
      <c r="J46" s="31">
        <f>E46-H46</f>
        <v>26.599999999999994</v>
      </c>
      <c r="K46" s="45">
        <f>ROUND(D46-G46,3)</f>
        <v>36.406999999999996</v>
      </c>
      <c r="L46" s="27">
        <v>99.078000000000003</v>
      </c>
      <c r="M46" s="28">
        <v>72.3</v>
      </c>
      <c r="N46" s="28">
        <v>0</v>
      </c>
      <c r="O46" s="27">
        <v>64.319999999999993</v>
      </c>
      <c r="P46" s="28">
        <v>53.9</v>
      </c>
      <c r="Q46" s="28">
        <v>0</v>
      </c>
      <c r="R46" s="31">
        <f>M46-P46</f>
        <v>18.399999999999999</v>
      </c>
      <c r="S46" s="45">
        <f>ROUND(L46-O46,3)</f>
        <v>34.758000000000003</v>
      </c>
      <c r="T46" s="27">
        <v>3.5790000000000002</v>
      </c>
      <c r="U46" s="27">
        <v>9.4770000000000003</v>
      </c>
      <c r="V46" s="1" t="s">
        <v>26</v>
      </c>
      <c r="X46" s="44">
        <v>96.769000000000005</v>
      </c>
      <c r="Y46" s="44">
        <v>63.448</v>
      </c>
      <c r="Z46" s="16">
        <f t="shared" si="4"/>
        <v>33.320999999999998</v>
      </c>
      <c r="AA46" s="16"/>
      <c r="AB46" s="43">
        <f t="shared" si="5"/>
        <v>8.072750000000001</v>
      </c>
      <c r="AC46" s="15"/>
      <c r="AD46" s="42">
        <f t="shared" si="6"/>
        <v>9.4740000000000002</v>
      </c>
      <c r="AE46" s="41">
        <f t="shared" si="7"/>
        <v>3.0000000000001137E-3</v>
      </c>
      <c r="AF46" s="40">
        <f t="shared" si="8"/>
        <v>3.577</v>
      </c>
      <c r="AG46" s="39">
        <f t="shared" si="9"/>
        <v>2.0000000000002238E-3</v>
      </c>
      <c r="AH46" s="38">
        <f t="shared" si="10"/>
        <v>1.1998724698087819</v>
      </c>
    </row>
    <row r="47" spans="1:38" x14ac:dyDescent="0.2">
      <c r="A47" s="47" t="s">
        <v>151</v>
      </c>
      <c r="B47" s="46" t="s">
        <v>83</v>
      </c>
      <c r="C47" s="29">
        <v>24</v>
      </c>
      <c r="D47" s="27">
        <v>276.06200000000001</v>
      </c>
      <c r="E47" s="28">
        <v>73.599999999999994</v>
      </c>
      <c r="F47" s="28">
        <v>6.4</v>
      </c>
      <c r="G47" s="27">
        <v>240.523</v>
      </c>
      <c r="H47" s="28">
        <v>45.5</v>
      </c>
      <c r="I47" s="28">
        <v>4.9000000000000004</v>
      </c>
      <c r="J47" s="31">
        <f>E47-H47</f>
        <v>28.099999999999994</v>
      </c>
      <c r="K47" s="45">
        <f>ROUND(D47-G47,3)</f>
        <v>35.539000000000001</v>
      </c>
      <c r="L47" s="27">
        <v>98.382999999999996</v>
      </c>
      <c r="M47" s="28">
        <v>73.5</v>
      </c>
      <c r="N47" s="28">
        <v>0</v>
      </c>
      <c r="O47" s="27">
        <v>64.02</v>
      </c>
      <c r="P47" s="28">
        <v>54.6</v>
      </c>
      <c r="Q47" s="28">
        <v>0</v>
      </c>
      <c r="R47" s="31">
        <f>M47-P47</f>
        <v>18.899999999999999</v>
      </c>
      <c r="S47" s="45">
        <f>ROUND(L47-O47,3)</f>
        <v>34.363</v>
      </c>
      <c r="T47" s="27">
        <v>3.6150000000000002</v>
      </c>
      <c r="U47" s="27">
        <v>9.3949999999999996</v>
      </c>
      <c r="V47" s="1" t="s">
        <v>26</v>
      </c>
      <c r="X47" s="44">
        <v>96.02</v>
      </c>
      <c r="Y47" s="44">
        <v>63.13</v>
      </c>
      <c r="Z47" s="16">
        <f t="shared" si="4"/>
        <v>32.89</v>
      </c>
      <c r="AA47" s="16"/>
      <c r="AB47" s="43">
        <f t="shared" si="5"/>
        <v>7.391375</v>
      </c>
      <c r="AC47" s="15"/>
      <c r="AD47" s="42">
        <f t="shared" si="6"/>
        <v>9.3740000000000006</v>
      </c>
      <c r="AE47" s="41">
        <f t="shared" si="7"/>
        <v>2.0999999999999019E-2</v>
      </c>
      <c r="AF47" s="40">
        <f t="shared" si="8"/>
        <v>3.6110000000000002</v>
      </c>
      <c r="AG47" s="39">
        <f t="shared" si="9"/>
        <v>4.0000000000000036E-3</v>
      </c>
      <c r="AH47" s="38">
        <f t="shared" si="10"/>
        <v>1.1013499748464808</v>
      </c>
    </row>
    <row r="48" spans="1:38" x14ac:dyDescent="0.2">
      <c r="A48" s="29" t="s">
        <v>25</v>
      </c>
      <c r="B48" s="29"/>
      <c r="C48" s="29"/>
      <c r="D48" s="27">
        <f>ROUND(AVERAGE(D17:D47),3)</f>
        <v>288.33199999999999</v>
      </c>
      <c r="E48" s="28">
        <f>ROUND(AVERAGE(E17:E47),1)</f>
        <v>70.8</v>
      </c>
      <c r="F48" s="33">
        <f>IF(SUM(F17:F47)=0,0,ROUND(AVERAGE(F17:F47),1))</f>
        <v>6.4</v>
      </c>
      <c r="G48" s="27">
        <f>ROUND(AVERAGE(G17:G47),3)</f>
        <v>250.84800000000001</v>
      </c>
      <c r="H48" s="28">
        <f>ROUND(AVERAGE(H17:H47),1)</f>
        <v>45.3</v>
      </c>
      <c r="I48" s="33">
        <f>IF(SUM(I17:I47)=0,0,ROUND(AVERAGE(I17:I47),1))</f>
        <v>4.9000000000000004</v>
      </c>
      <c r="J48" s="31">
        <f>ROUND(AVERAGE(J17:J47),1)</f>
        <v>25.6</v>
      </c>
      <c r="K48" s="27">
        <f>ROUND(AVERAGE(K17:K47),3)</f>
        <v>37.484000000000002</v>
      </c>
      <c r="L48" s="27">
        <f>ROUND(AVERAGE(L17:L47),3)</f>
        <v>101.14400000000001</v>
      </c>
      <c r="M48" s="28">
        <f>ROUND(AVERAGE(M17:M47),1)</f>
        <v>70.8</v>
      </c>
      <c r="N48" s="32">
        <f>IF(SUM(N17:N47)=0,0,ROUND(AVERAGE(N17:N47),1))</f>
        <v>0</v>
      </c>
      <c r="O48" s="27">
        <f>ROUND(AVERAGE(O17:O47),3)</f>
        <v>64.974999999999994</v>
      </c>
      <c r="P48" s="28">
        <f>ROUND(AVERAGE(P17:P47),1)</f>
        <v>53.2</v>
      </c>
      <c r="Q48" s="32">
        <f>IF(SUM(Q17:Q47)=0,0,ROUND(AVERAGE(Q17:Q47),1))</f>
        <v>0</v>
      </c>
      <c r="R48" s="31">
        <f>ROUND(AVERAGE(R17:R47),1)</f>
        <v>17.5</v>
      </c>
      <c r="S48" s="27">
        <f>ROUND(AVERAGE(S17:S47),3)</f>
        <v>36.167999999999999</v>
      </c>
      <c r="T48" s="27"/>
      <c r="U48" s="27"/>
      <c r="X48" s="30"/>
      <c r="Y48" s="30"/>
      <c r="Z48" s="30"/>
      <c r="AA48" s="30"/>
    </row>
    <row r="49" spans="1:34" x14ac:dyDescent="0.2">
      <c r="A49" s="29" t="s">
        <v>24</v>
      </c>
      <c r="B49" s="29"/>
      <c r="C49" s="29">
        <f>SUM(C17:C47)</f>
        <v>744</v>
      </c>
      <c r="D49" s="27">
        <f>SUM(D17:D47)</f>
        <v>8938.3040000000001</v>
      </c>
      <c r="E49" s="28"/>
      <c r="F49" s="28"/>
      <c r="G49" s="27">
        <f>SUM(G17:G47)</f>
        <v>7776.2929999999988</v>
      </c>
      <c r="H49" s="28"/>
      <c r="I49" s="28"/>
      <c r="J49" s="28"/>
      <c r="K49" s="27">
        <f>SUM(K17:K47)</f>
        <v>1162.011</v>
      </c>
      <c r="L49" s="27">
        <f>SUM(L17:L47)</f>
        <v>3135.4489999999996</v>
      </c>
      <c r="M49" s="28"/>
      <c r="N49" s="28"/>
      <c r="O49" s="27">
        <f>SUM(O17:O47)</f>
        <v>2014.2399999999996</v>
      </c>
      <c r="P49" s="28"/>
      <c r="Q49" s="28"/>
      <c r="R49" s="28"/>
      <c r="S49" s="27">
        <f>SUM(S17:S47)</f>
        <v>1121.2090000000001</v>
      </c>
      <c r="T49" s="27">
        <f>SUM(T17:T47)</f>
        <v>110.87599999999999</v>
      </c>
      <c r="U49" s="27">
        <f>SUM(U17:U47)</f>
        <v>280.685</v>
      </c>
      <c r="X49" s="16">
        <f>SUM(X17:X47)</f>
        <v>3065.2449999999994</v>
      </c>
      <c r="Y49" s="16">
        <f>SUM(Y17:Y47)</f>
        <v>1987.5190000000005</v>
      </c>
      <c r="Z49" s="16">
        <f>SUM(Z17:Z47)</f>
        <v>1077.7260000000001</v>
      </c>
      <c r="AA49" s="16"/>
      <c r="AC49" s="15"/>
    </row>
    <row r="50" spans="1:34" x14ac:dyDescent="0.2">
      <c r="X50" s="16"/>
      <c r="Y50" s="16"/>
      <c r="Z50" s="16"/>
      <c r="AA50" s="16"/>
      <c r="AC50" s="15"/>
      <c r="AD50" s="25">
        <f>31-COUNTIF(A17:A47,"")</f>
        <v>31</v>
      </c>
    </row>
    <row r="51" spans="1:34" x14ac:dyDescent="0.2">
      <c r="A51" s="1" t="s">
        <v>23</v>
      </c>
      <c r="D51" s="26">
        <f>IF(SUM(C17:C45)=672,ROUND(AVERAGE(D38:D44)*$AD$52,3),IF(SUM(C17:C46)=696,ROUND(AVERAGE(D39:D45)*$AD$52,3),IF(SUM(C17:C47)=720,ROUND(AVERAGE(D40:D46)*$AD$52,3),IF(SUM(C17:C48)=744,ROUND(AVERAGE(D41:D47)*$AD$52,3),IF(OR(AF52=5,AF52=7,AF52=10,AF52=12),ROUND(AVERAGE(D40:D46)*$AD$52,3),IF(AF52=3,ROUND(AVERAGE(D38:D44)*$AD$52,3),ROUND(AVERAGE(D41:D47)*$AD$52,3)))))))</f>
        <v>2398.5540000000001</v>
      </c>
      <c r="E51" s="17"/>
      <c r="F51" s="17"/>
      <c r="G51" s="26">
        <f>IF(SUM(C17:C45)=672,ROUND(AVERAGE(G38:G44)*$AD$52,3),IF(SUM(C17:C46)=696,ROUND(AVERAGE(G39:G45)*$AD$52,3),IF(SUM(C17:C47)=720,ROUND(AVERAGE(G40:G46)*$AD$52,3),IF(SUM(C17:C48)=744,ROUND(AVERAGE(G41:G47)*$AD$52,3),IF(OR(AF52=5,AF52=7,AF52=10,AF52=12),ROUND(AVERAGE(G40:G46)*$AD$52,3),IF(AF52=3,ROUND(AVERAGE(G38:G44)*$AD$52,3),ROUND(AVERAGE(G41:G47)*$AD$52,3)))))))</f>
        <v>2083.989</v>
      </c>
      <c r="H51" s="17"/>
      <c r="I51" s="17"/>
      <c r="J51" s="17"/>
      <c r="K51" s="26">
        <f>IF(SUM(C17:C45)=672,ROUND(AVERAGE(K38:K44)*$AD$52,3),IF(SUM(C17:C46)=696,ROUND(AVERAGE(K39:K45)*$AD$52,3),IF(SUM(C17:C47)=720,ROUND(AVERAGE(K40:K46)*$AD$52,3),IF(SUM(C17:C48)=744,ROUND(AVERAGE(K41:K47)*$AD$52,3),IF(OR(AF52=5,AF52=7,AF52=10,AF52=12),ROUND(AVERAGE(K40:K46)*$AD$52,3),IF(AF52=3,ROUND(AVERAGE(K38:K44)*$AD$52,3),ROUND(AVERAGE(K41:K47)*$AD$52,3)))))))</f>
        <v>314.56599999999997</v>
      </c>
      <c r="L51" s="26">
        <f>IF(SUM(C17:C45)=672,ROUND(AVERAGE(L38:L44)*$AD$52,3),IF(SUM(C17:C46)=696,ROUND(AVERAGE(L39:L45)*$AD$52,3),IF(SUM(C17:C47)=720,ROUND(AVERAGE(L40:L46)*$AD$52,3),IF(SUM(C17:C48)=744,ROUND(AVERAGE(L41:L47)*$AD$52,3),IF(OR(AF52=5,AF52=7,AF52=10,AF52=12),ROUND(AVERAGE(L40:L46)*$AD$52,3),IF(AF52=3,ROUND(AVERAGE(L38:L44)*$AD$52,3),ROUND(AVERAGE(L41:L47)*$AD$52,3)))))))</f>
        <v>826.68600000000004</v>
      </c>
      <c r="M51" s="17"/>
      <c r="N51" s="17"/>
      <c r="O51" s="26">
        <f>IF(SUM(C17:C45)=672,ROUND(AVERAGE(O38:O44)*$AD$52,3),IF(SUM(C17:C46)=696,ROUND(AVERAGE(O39:O45)*$AD$52,3),IF(SUM(C17:C47)=720,ROUND(AVERAGE(O40:O46)*$AD$52,3),IF(SUM(C17:C48)=744,ROUND(AVERAGE(O41:O47)*$AD$52,3),IF(OR(AF52=5,AF52=7,AF52=10,AF52=12),ROUND(AVERAGE(O40:O46)*$AD$52,3),IF(AF52=3,ROUND(AVERAGE(O38:O44)*$AD$52,3),ROUND(AVERAGE(O41:O47)*$AD$52,3)))))))</f>
        <v>526.61699999999996</v>
      </c>
      <c r="P51" s="17"/>
      <c r="Q51" s="17"/>
      <c r="R51" s="17"/>
      <c r="S51" s="26">
        <f>IF(SUM(C17:C45)=672,ROUND(AVERAGE(S38:S44)*$AD$52,3),IF(SUM(C17:C46)=696,ROUND(AVERAGE(S39:S45)*$AD$52,3),IF(SUM(C17:C47)=720,ROUND(AVERAGE(S40:S46)*$AD$52,3),IF(SUM(C17:C48)=744,ROUND(AVERAGE(S41:S47)*$AD$52,3),IF(OR(AF52=5,AF52=7,AF52=10,AF52=12),ROUND(AVERAGE(S40:S46)*$AD$52,3),IF(AF52=3,ROUND(AVERAGE(S38:S44)*$AD$52,3),ROUND(AVERAGE(S41:S47)*$AD$52,3)))))))</f>
        <v>300.06900000000002</v>
      </c>
      <c r="T51" s="26">
        <f>IF(SUM(C17:C45)=672,ROUND(AVERAGE(T38:T44)*$AD$52,3),IF(SUM(C17:C46)=696,ROUND(AVERAGE(T39:T45)*$AD$52,3),IF(SUM(C17:C47)=720,ROUND(AVERAGE(T40:T46)*$AD$52,3),IF(SUM(C17:C48)=744,ROUND(AVERAGE(T41:T47)*$AD$52,3),IF(OR(AF52=5,AF52=7,AF52=10,AF52=12),ROUND(AVERAGE(T40:T46)*$AD$52,3),IF(AF52=3,ROUND(AVERAGE(T38:T44)*$AD$52,3),ROUND(AVERAGE(T41:T47)*$AD$52,3)))))))</f>
        <v>28.614999999999998</v>
      </c>
      <c r="U51" s="26">
        <f>IF(SUM(C17:C45)=672,ROUND(AVERAGE(U38:U44)*$AD$52,3),IF(SUM(C17:C46)=696,ROUND(AVERAGE(U39:U45)*$AD$52,3),IF(SUM(C17:C47)=720,ROUND(AVERAGE(U40:U46)*$AD$52,3),IF(SUM(C17:C48)=744,ROUND(AVERAGE(U41:U47)*$AD$52,3),IF(OR(AF52=5,AF52=7,AF52=10,AF52=12),ROUND(AVERAGE(U40:U46)*$AD$52,3),IF(AF52=3,ROUND(AVERAGE(U38:U44)*$AD$52,3),ROUND(AVERAGE(U41:U47)*$AD$52,3)))))))</f>
        <v>73.126999999999995</v>
      </c>
      <c r="V51" s="1" t="s">
        <v>21</v>
      </c>
      <c r="X51" s="16">
        <f>IF(SUM(C17:C45)=672,ROUND(AVERAGE(X38:X44)*$AD$52,3),IF(SUM(C17:C46)=696,ROUND(AVERAGE(X39:X45)*$AD$52,3),IF(SUM(C17:C47)=720,ROUND(AVERAGE(X40:X46)*$AD$52,3),IF(OR(AF52=5,7,10,12),ROUND(AVERAGE(X40:X46)*$AD$52,3),IF(AF52=3,ROUND(AVERAGE(X38:X44)*$AD$52,3),ROUND(AVERAGE(X41:X47)*$AD$52,3))))))</f>
        <v>814.20699999999999</v>
      </c>
      <c r="Y51" s="16">
        <f>IF(SUM(C17:C45)=672,ROUND(AVERAGE(Y38:Y44)*$AD$52,3),IF(SUM(C17:C46)=696,ROUND(AVERAGE(Y39:Y45)*$AD$52,3),IF(SUM(C17:C47)=720,ROUND(AVERAGE(Y40:Y46)*$AD$52,3),IF(OR(AF52=5,7,10,12),ROUND(AVERAGE(Y40:Y46)*$AD$52,3),IF(AF52=3,ROUND(AVERAGE(Y38:Y44)*$AD$52,3),ROUND(AVERAGE(Y41:Y47)*$AD$52,3))))))</f>
        <v>522.56200000000001</v>
      </c>
      <c r="Z51" s="16">
        <f>IF(SUM(C17:C45)=672,ROUND(AVERAGE(Z38:Z44)*$AD$52,3),IF(SUM(C17:C46)=696,ROUND(AVERAGE(Z39:Z45)*$AD$52,3),IF(SUM(C17:C47)=720,ROUND(AVERAGE(Z40:Z46)*$AD$52,3),IF(OR(AF52=5,7,10,12),ROUND(AVERAGE(Z40:Z46)*$AD$52,3),IF(AF52=3,ROUND(AVERAGE(Z38:Z44)*$AD$52,3),ROUND(AVERAGE(Z41:Z47)*$AD$52,3))))))</f>
        <v>291.64499999999998</v>
      </c>
      <c r="AA51" s="16"/>
      <c r="AC51" s="15"/>
      <c r="AD51" s="25">
        <f>COUNT(C17:C47)</f>
        <v>31</v>
      </c>
    </row>
    <row r="52" spans="1:34" x14ac:dyDescent="0.2">
      <c r="A52" s="1" t="s">
        <v>22</v>
      </c>
      <c r="D52" s="23">
        <f>-'10-17'!D50</f>
        <v>-2166.3690000000001</v>
      </c>
      <c r="E52" s="17"/>
      <c r="F52" s="17"/>
      <c r="G52" s="23">
        <f>-'10-17'!G50</f>
        <v>-1845.078</v>
      </c>
      <c r="H52" s="17"/>
      <c r="I52" s="17"/>
      <c r="J52" s="17"/>
      <c r="K52" s="23">
        <f>-'10-17'!K50</f>
        <v>-321.291</v>
      </c>
      <c r="L52" s="23">
        <f>-'10-17'!L50</f>
        <v>-842.322</v>
      </c>
      <c r="M52" s="24"/>
      <c r="N52" s="24"/>
      <c r="O52" s="23">
        <f>-'10-17'!O50</f>
        <v>-523.01599999999996</v>
      </c>
      <c r="P52" s="17"/>
      <c r="Q52" s="17"/>
      <c r="R52" s="17"/>
      <c r="S52" s="23">
        <f>-'10-17'!S50</f>
        <v>-319.30599999999998</v>
      </c>
      <c r="T52" s="23">
        <f>-'10-17'!T50</f>
        <v>-29.875</v>
      </c>
      <c r="U52" s="23">
        <f>-'10-17'!U50</f>
        <v>-64.052999999999997</v>
      </c>
      <c r="V52" s="1" t="s">
        <v>21</v>
      </c>
      <c r="X52" s="23">
        <f>-'10-17'!X50</f>
        <v>-824.74699999999996</v>
      </c>
      <c r="Y52" s="23">
        <f>-'10-17'!Y50</f>
        <v>-516.67700000000002</v>
      </c>
      <c r="Z52" s="23">
        <f>-'10-17'!Z50</f>
        <v>-308.07</v>
      </c>
      <c r="AA52" s="16"/>
      <c r="AC52" s="15"/>
      <c r="AD52" s="22">
        <v>8</v>
      </c>
      <c r="AE52" s="19"/>
      <c r="AF52" s="21">
        <f>MONTH(A35)</f>
        <v>11</v>
      </c>
      <c r="AG52" s="20"/>
      <c r="AH52" s="19"/>
    </row>
    <row r="53" spans="1:34" x14ac:dyDescent="0.2">
      <c r="A53" s="1" t="s">
        <v>20</v>
      </c>
      <c r="D53" s="17">
        <f>D49+D51+D52</f>
        <v>9170.4889999999996</v>
      </c>
      <c r="E53" s="17"/>
      <c r="F53" s="17"/>
      <c r="G53" s="17">
        <f>G49+G51+G52</f>
        <v>8015.2039999999997</v>
      </c>
      <c r="H53" s="17"/>
      <c r="I53" s="17"/>
      <c r="J53" s="17"/>
      <c r="K53" s="17">
        <f>K49+K51+K52</f>
        <v>1155.2860000000001</v>
      </c>
      <c r="L53" s="17">
        <f>L49+L51+L52</f>
        <v>3119.8129999999996</v>
      </c>
      <c r="M53" s="17"/>
      <c r="N53" s="17"/>
      <c r="O53" s="17">
        <f>O49+O51+O52</f>
        <v>2017.8409999999994</v>
      </c>
      <c r="P53" s="17"/>
      <c r="Q53" s="17"/>
      <c r="R53" s="17"/>
      <c r="S53" s="18">
        <f>S49+S51+S52</f>
        <v>1101.972</v>
      </c>
      <c r="T53" s="17">
        <f>T49+T51+T52</f>
        <v>109.61599999999999</v>
      </c>
      <c r="U53" s="17">
        <f>U49+U51+U52</f>
        <v>289.75900000000001</v>
      </c>
      <c r="X53" s="16">
        <f>X49+X51+X52</f>
        <v>3054.7049999999995</v>
      </c>
      <c r="Y53" s="16">
        <f>Y49+Y51+Y52</f>
        <v>1993.4040000000005</v>
      </c>
      <c r="Z53" s="16">
        <f>Z49+Z51+Z52</f>
        <v>1061.3010000000002</v>
      </c>
      <c r="AA53" s="16"/>
      <c r="AB53" s="14"/>
      <c r="AC53" s="15"/>
    </row>
    <row r="54" spans="1:34" s="11" customFormat="1" ht="15.75" customHeight="1" x14ac:dyDescent="0.25">
      <c r="A54" s="11" t="s">
        <v>19</v>
      </c>
      <c r="B54" s="11">
        <v>4.9000000000000004</v>
      </c>
      <c r="C54" s="13" t="s">
        <v>18</v>
      </c>
      <c r="D54" s="13">
        <f>ROUND(S53,0)</f>
        <v>1102</v>
      </c>
      <c r="E54" s="11" t="s">
        <v>17</v>
      </c>
      <c r="F54" s="11">
        <f>ROUND(T53-D54*0.98*B54/1000,2)</f>
        <v>104.32</v>
      </c>
      <c r="G54" s="11" t="s">
        <v>16</v>
      </c>
      <c r="H54" s="11">
        <f>ROUND(U53-T53,2)</f>
        <v>180.14</v>
      </c>
      <c r="AB54" s="2"/>
    </row>
    <row r="55" spans="1:34" x14ac:dyDescent="0.2">
      <c r="F55" s="9"/>
      <c r="L55" s="10"/>
      <c r="M55" s="10"/>
      <c r="N55" s="10"/>
      <c r="O55" s="10"/>
      <c r="P55" s="10"/>
      <c r="T55" s="10"/>
    </row>
    <row r="56" spans="1:34" x14ac:dyDescent="0.2">
      <c r="A56" s="1" t="s">
        <v>15</v>
      </c>
      <c r="F56" s="9"/>
    </row>
    <row r="57" spans="1:34" x14ac:dyDescent="0.2">
      <c r="A57" s="1" t="s">
        <v>14</v>
      </c>
    </row>
    <row r="58" spans="1:34" x14ac:dyDescent="0.2">
      <c r="A58" s="1" t="s">
        <v>13</v>
      </c>
    </row>
    <row r="59" spans="1:34" ht="5.25" customHeight="1" x14ac:dyDescent="0.2"/>
    <row r="60" spans="1:34" ht="6.75" customHeight="1" x14ac:dyDescent="0.2">
      <c r="A60" s="8"/>
    </row>
    <row r="61" spans="1:34" x14ac:dyDescent="0.2">
      <c r="A61" s="1" t="s">
        <v>3</v>
      </c>
      <c r="B61" s="1" t="s">
        <v>2</v>
      </c>
      <c r="E61" s="7" t="s">
        <v>1</v>
      </c>
    </row>
    <row r="62" spans="1:34" x14ac:dyDescent="0.2">
      <c r="A62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tabSelected="1" view="pageBreakPreview" zoomScale="80" zoomScaleNormal="100" zoomScaleSheetLayoutView="80" workbookViewId="0">
      <selection activeCell="O55" sqref="O55"/>
    </sheetView>
  </sheetViews>
  <sheetFormatPr defaultRowHeight="12.75" x14ac:dyDescent="0.2"/>
  <cols>
    <col min="1" max="1" width="11.42578125" style="1" customWidth="1"/>
    <col min="2" max="2" width="10.42578125" style="1" customWidth="1"/>
    <col min="3" max="3" width="10.7109375" style="1" customWidth="1"/>
    <col min="4" max="4" width="10.42578125" style="1" customWidth="1"/>
    <col min="5" max="5" width="7.7109375" style="1" customWidth="1"/>
    <col min="6" max="6" width="10.85546875" style="1" customWidth="1"/>
    <col min="7" max="7" width="12.28515625" style="1" customWidth="1"/>
    <col min="8" max="8" width="10.5703125" style="1" customWidth="1"/>
    <col min="9" max="9" width="8" style="1" customWidth="1"/>
    <col min="10" max="10" width="8.140625" style="1" customWidth="1"/>
    <col min="11" max="11" width="13" style="1" customWidth="1"/>
    <col min="12" max="12" width="10.28515625" style="1" customWidth="1"/>
    <col min="13" max="13" width="12.85546875" style="1" customWidth="1"/>
    <col min="14" max="14" width="8" style="1" customWidth="1"/>
    <col min="15" max="15" width="10.28515625" style="1" customWidth="1"/>
    <col min="16" max="16" width="8.42578125" style="1" customWidth="1"/>
    <col min="17" max="17" width="7.5703125" style="1" customWidth="1"/>
    <col min="18" max="18" width="9" style="1" customWidth="1"/>
    <col min="19" max="19" width="9.7109375" style="1" customWidth="1"/>
    <col min="20" max="20" width="9.140625" style="1"/>
    <col min="21" max="21" width="10" style="1" customWidth="1"/>
    <col min="22" max="22" width="9.140625" style="1"/>
    <col min="23" max="23" width="4" style="1" customWidth="1"/>
    <col min="24" max="25" width="9.140625" style="3"/>
    <col min="26" max="26" width="12.42578125" style="3" customWidth="1"/>
    <col min="27" max="27" width="4.140625" style="3" customWidth="1"/>
    <col min="28" max="28" width="9.140625" style="2"/>
    <col min="29" max="29" width="4.140625" style="3" customWidth="1"/>
    <col min="30" max="31" width="9.140625" style="3"/>
    <col min="32" max="33" width="9.140625" style="6"/>
    <col min="34" max="34" width="9.140625" style="3"/>
    <col min="35" max="16384" width="9.140625" style="1"/>
  </cols>
  <sheetData>
    <row r="1" spans="1:34" ht="15.75" customHeight="1" x14ac:dyDescent="0.25">
      <c r="C1" s="13" t="s">
        <v>88</v>
      </c>
      <c r="E1" s="13"/>
      <c r="F1" s="13"/>
      <c r="G1" s="13"/>
      <c r="H1" s="13"/>
      <c r="I1" s="13"/>
      <c r="J1" s="85" t="s">
        <v>87</v>
      </c>
      <c r="K1" s="84" t="str">
        <f>A17</f>
        <v>23.11.17</v>
      </c>
      <c r="L1" s="85" t="s">
        <v>86</v>
      </c>
      <c r="M1" s="84">
        <f>K1+DAY(SUM(C17:C46)/24-1)</f>
        <v>43091</v>
      </c>
    </row>
    <row r="2" spans="1:34" x14ac:dyDescent="0.2">
      <c r="A2" s="1" t="s">
        <v>85</v>
      </c>
      <c r="B2" s="74" t="s">
        <v>84</v>
      </c>
      <c r="R2" s="1" t="s">
        <v>83</v>
      </c>
    </row>
    <row r="3" spans="1:34" x14ac:dyDescent="0.2">
      <c r="A3" s="1" t="s">
        <v>82</v>
      </c>
      <c r="B3" s="74" t="s">
        <v>81</v>
      </c>
      <c r="L3" s="74" t="s">
        <v>80</v>
      </c>
      <c r="U3" s="83" t="s">
        <v>79</v>
      </c>
    </row>
    <row r="4" spans="1:34" ht="3.75" customHeight="1" x14ac:dyDescent="0.2"/>
    <row r="5" spans="1:34" ht="15.75" customHeight="1" x14ac:dyDescent="0.25">
      <c r="A5" s="13" t="s">
        <v>78</v>
      </c>
      <c r="B5" s="82" t="s">
        <v>77</v>
      </c>
      <c r="F5" s="81"/>
      <c r="G5" s="80"/>
      <c r="H5" s="79"/>
      <c r="L5" s="74" t="s">
        <v>76</v>
      </c>
      <c r="U5" s="78" t="s">
        <v>75</v>
      </c>
    </row>
    <row r="6" spans="1:34" ht="15.75" customHeight="1" x14ac:dyDescent="0.25">
      <c r="A6" s="77" t="s">
        <v>74</v>
      </c>
      <c r="B6" s="13"/>
      <c r="C6" s="11"/>
      <c r="D6" s="76"/>
      <c r="U6" s="78" t="s">
        <v>120</v>
      </c>
    </row>
    <row r="7" spans="1:34" ht="6.75" customHeight="1" x14ac:dyDescent="0.2"/>
    <row r="8" spans="1:34" s="2" customFormat="1" x14ac:dyDescent="0.2">
      <c r="A8" s="74"/>
      <c r="B8" s="74" t="s">
        <v>73</v>
      </c>
      <c r="C8" s="74"/>
      <c r="D8" s="7" t="s">
        <v>72</v>
      </c>
      <c r="E8" s="7" t="s">
        <v>71</v>
      </c>
      <c r="J8" s="74" t="s">
        <v>73</v>
      </c>
      <c r="K8" s="74"/>
      <c r="L8" s="7" t="s">
        <v>72</v>
      </c>
      <c r="M8" s="7" t="s">
        <v>71</v>
      </c>
    </row>
    <row r="9" spans="1:34" s="2" customFormat="1" x14ac:dyDescent="0.2">
      <c r="A9" s="73" t="s">
        <v>70</v>
      </c>
      <c r="B9" s="72" t="s">
        <v>65</v>
      </c>
      <c r="C9" s="74"/>
      <c r="D9" s="71" t="s">
        <v>64</v>
      </c>
      <c r="E9" s="71" t="s">
        <v>63</v>
      </c>
      <c r="H9" s="73" t="s">
        <v>69</v>
      </c>
      <c r="I9" s="7"/>
      <c r="J9" s="72" t="s">
        <v>68</v>
      </c>
      <c r="K9" s="72"/>
      <c r="L9" s="71" t="s">
        <v>67</v>
      </c>
      <c r="M9" s="71" t="s">
        <v>63</v>
      </c>
    </row>
    <row r="10" spans="1:34" s="2" customFormat="1" x14ac:dyDescent="0.2">
      <c r="A10" s="73" t="s">
        <v>66</v>
      </c>
      <c r="B10" s="72" t="s">
        <v>65</v>
      </c>
      <c r="C10" s="74"/>
      <c r="D10" s="71" t="s">
        <v>64</v>
      </c>
      <c r="E10" s="71" t="s">
        <v>63</v>
      </c>
      <c r="H10" s="73" t="s">
        <v>62</v>
      </c>
      <c r="I10" s="7"/>
      <c r="J10" s="72" t="s">
        <v>60</v>
      </c>
      <c r="K10" s="72"/>
      <c r="L10" s="71" t="s">
        <v>59</v>
      </c>
      <c r="M10" s="71" t="s">
        <v>58</v>
      </c>
      <c r="P10" s="71"/>
      <c r="Q10" s="7"/>
      <c r="S10" s="7"/>
    </row>
    <row r="11" spans="1:34" s="2" customFormat="1" x14ac:dyDescent="0.2">
      <c r="H11" s="7" t="s">
        <v>61</v>
      </c>
      <c r="I11" s="7"/>
      <c r="J11" s="72" t="s">
        <v>60</v>
      </c>
      <c r="K11" s="72"/>
      <c r="L11" s="71" t="s">
        <v>59</v>
      </c>
      <c r="M11" s="71" t="s">
        <v>58</v>
      </c>
      <c r="P11" s="71"/>
      <c r="Q11" s="7"/>
      <c r="S11" s="7"/>
    </row>
    <row r="12" spans="1:34" ht="6.75" customHeight="1" x14ac:dyDescent="0.2">
      <c r="AB12" s="69"/>
    </row>
    <row r="13" spans="1:34" s="87" customFormat="1" ht="15" customHeight="1" x14ac:dyDescent="0.25">
      <c r="A13" s="68" t="s">
        <v>57</v>
      </c>
      <c r="B13" s="68"/>
      <c r="C13" s="68"/>
      <c r="D13" s="67"/>
      <c r="F13" s="67"/>
      <c r="I13" s="67"/>
      <c r="R13" s="66"/>
      <c r="S13" s="66"/>
      <c r="T13" s="66"/>
      <c r="U13" s="66"/>
      <c r="V13" s="66"/>
      <c r="W13" s="66"/>
      <c r="X13" s="66"/>
      <c r="Y13" s="66"/>
      <c r="Z13" s="88"/>
      <c r="AA13" s="88"/>
      <c r="AB13" s="2"/>
      <c r="AC13" s="88"/>
      <c r="AD13" s="88"/>
      <c r="AE13" s="89"/>
      <c r="AF13" s="88"/>
      <c r="AG13" s="88"/>
      <c r="AH13" s="88"/>
    </row>
    <row r="14" spans="1:34" ht="7.5" customHeight="1" x14ac:dyDescent="0.2"/>
    <row r="15" spans="1:34" x14ac:dyDescent="0.2">
      <c r="A15" s="29" t="s">
        <v>12</v>
      </c>
      <c r="B15" s="29" t="s">
        <v>56</v>
      </c>
      <c r="C15" s="29" t="s">
        <v>55</v>
      </c>
      <c r="D15" s="29" t="s">
        <v>11</v>
      </c>
      <c r="E15" s="29" t="s">
        <v>54</v>
      </c>
      <c r="F15" s="29" t="s">
        <v>53</v>
      </c>
      <c r="G15" s="29" t="s">
        <v>10</v>
      </c>
      <c r="H15" s="29" t="s">
        <v>52</v>
      </c>
      <c r="I15" s="29" t="s">
        <v>51</v>
      </c>
      <c r="J15" s="29" t="s">
        <v>50</v>
      </c>
      <c r="K15" s="29" t="s">
        <v>49</v>
      </c>
      <c r="L15" s="29" t="s">
        <v>48</v>
      </c>
      <c r="M15" s="29" t="s">
        <v>47</v>
      </c>
      <c r="N15" s="29" t="s">
        <v>46</v>
      </c>
      <c r="O15" s="29" t="s">
        <v>45</v>
      </c>
      <c r="P15" s="29" t="s">
        <v>44</v>
      </c>
      <c r="Q15" s="29" t="s">
        <v>43</v>
      </c>
      <c r="R15" s="29" t="s">
        <v>42</v>
      </c>
      <c r="S15" s="29" t="s">
        <v>41</v>
      </c>
      <c r="T15" s="29" t="s">
        <v>7</v>
      </c>
      <c r="U15" s="29" t="s">
        <v>6</v>
      </c>
      <c r="V15" s="1" t="s">
        <v>40</v>
      </c>
      <c r="X15" s="58" t="s">
        <v>9</v>
      </c>
      <c r="Y15" s="58" t="s">
        <v>8</v>
      </c>
      <c r="Z15" s="58" t="s">
        <v>39</v>
      </c>
      <c r="AA15" s="58"/>
      <c r="AB15" s="57" t="s">
        <v>38</v>
      </c>
      <c r="AC15" s="15"/>
      <c r="AF15" s="54" t="s">
        <v>31</v>
      </c>
    </row>
    <row r="16" spans="1:34" x14ac:dyDescent="0.2">
      <c r="A16" s="29"/>
      <c r="B16" s="29"/>
      <c r="C16" s="29" t="s">
        <v>36</v>
      </c>
      <c r="D16" s="29" t="s">
        <v>5</v>
      </c>
      <c r="E16" s="29" t="s">
        <v>34</v>
      </c>
      <c r="F16" s="29" t="s">
        <v>35</v>
      </c>
      <c r="G16" s="29" t="s">
        <v>5</v>
      </c>
      <c r="H16" s="29" t="s">
        <v>34</v>
      </c>
      <c r="I16" s="29" t="s">
        <v>35</v>
      </c>
      <c r="J16" s="29" t="s">
        <v>34</v>
      </c>
      <c r="K16" s="29" t="s">
        <v>5</v>
      </c>
      <c r="L16" s="29" t="s">
        <v>33</v>
      </c>
      <c r="M16" s="29" t="s">
        <v>34</v>
      </c>
      <c r="N16" s="29" t="s">
        <v>35</v>
      </c>
      <c r="O16" s="29" t="s">
        <v>33</v>
      </c>
      <c r="P16" s="29" t="s">
        <v>34</v>
      </c>
      <c r="Q16" s="29" t="s">
        <v>35</v>
      </c>
      <c r="R16" s="29" t="s">
        <v>34</v>
      </c>
      <c r="S16" s="29" t="s">
        <v>33</v>
      </c>
      <c r="T16" s="29" t="s">
        <v>4</v>
      </c>
      <c r="U16" s="29" t="s">
        <v>4</v>
      </c>
      <c r="X16" s="58" t="s">
        <v>5</v>
      </c>
      <c r="Y16" s="58" t="s">
        <v>5</v>
      </c>
      <c r="Z16" s="58" t="s">
        <v>5</v>
      </c>
      <c r="AA16" s="58"/>
      <c r="AB16" s="57" t="s">
        <v>32</v>
      </c>
      <c r="AC16" s="15"/>
      <c r="AD16" s="56" t="s">
        <v>31</v>
      </c>
      <c r="AE16" s="55" t="s">
        <v>28</v>
      </c>
      <c r="AF16" s="54" t="s">
        <v>30</v>
      </c>
      <c r="AG16" s="53" t="s">
        <v>28</v>
      </c>
      <c r="AH16" s="52" t="s">
        <v>29</v>
      </c>
    </row>
    <row r="17" spans="1:34" x14ac:dyDescent="0.2">
      <c r="A17" s="47" t="s">
        <v>152</v>
      </c>
      <c r="B17" s="46" t="s">
        <v>83</v>
      </c>
      <c r="C17" s="29">
        <v>24</v>
      </c>
      <c r="D17" s="27">
        <v>298.29899999999998</v>
      </c>
      <c r="E17" s="28">
        <v>73.7</v>
      </c>
      <c r="F17" s="28">
        <v>6.2</v>
      </c>
      <c r="G17" s="27">
        <v>259.36500000000001</v>
      </c>
      <c r="H17" s="28">
        <v>46.1</v>
      </c>
      <c r="I17" s="28">
        <v>5</v>
      </c>
      <c r="J17" s="31">
        <f t="shared" ref="J17:J24" si="0">E17-H17</f>
        <v>27.6</v>
      </c>
      <c r="K17" s="45">
        <f t="shared" ref="K17:K24" si="1">ROUND(D17-G17,3)</f>
        <v>38.933999999999997</v>
      </c>
      <c r="L17" s="27">
        <v>101.61499999999999</v>
      </c>
      <c r="M17" s="28">
        <v>69.2</v>
      </c>
      <c r="N17" s="28" t="s">
        <v>90</v>
      </c>
      <c r="O17" s="27">
        <v>64.650000000000006</v>
      </c>
      <c r="P17" s="28">
        <v>52.6</v>
      </c>
      <c r="Q17" s="28" t="s">
        <v>90</v>
      </c>
      <c r="R17" s="31">
        <f t="shared" ref="R17:R27" si="2">M17-P17</f>
        <v>16.600000000000001</v>
      </c>
      <c r="S17" s="45">
        <f t="shared" ref="S17:S27" si="3">ROUND(L17-O17,3)</f>
        <v>36.965000000000003</v>
      </c>
      <c r="T17" s="27">
        <v>3.5259999999999998</v>
      </c>
      <c r="U17" s="27">
        <v>10.026999999999999</v>
      </c>
      <c r="V17" s="1" t="s">
        <v>26</v>
      </c>
      <c r="X17" s="44">
        <v>99.421999999999997</v>
      </c>
      <c r="Y17" s="44">
        <v>63.811999999999998</v>
      </c>
      <c r="Z17" s="16">
        <f t="shared" ref="Z17:Z46" si="4">ROUND(X17-Y17,3)</f>
        <v>35.61</v>
      </c>
      <c r="AA17" s="16"/>
      <c r="AB17" s="43">
        <f t="shared" ref="AB17:AB46" si="5">(G17-Y17)/24</f>
        <v>8.148041666666666</v>
      </c>
      <c r="AC17" s="15"/>
      <c r="AD17" s="42">
        <f t="shared" ref="AD17:AD46" si="6">ROUND((D17*E17-G17*H17)/1000,3)</f>
        <v>10.028</v>
      </c>
      <c r="AE17" s="41">
        <f t="shared" ref="AE17:AE46" si="7">U17-AD17</f>
        <v>-1.0000000000012221E-3</v>
      </c>
      <c r="AF17" s="40">
        <f t="shared" ref="AF17:AF46" si="8">ROUND((M17*X17-P17*Y17)/1000,3)</f>
        <v>3.5230000000000001</v>
      </c>
      <c r="AG17" s="39">
        <f t="shared" ref="AG17:AG46" si="9">T17-AF17</f>
        <v>2.9999999999996696E-3</v>
      </c>
      <c r="AH17" s="38">
        <f t="shared" ref="AH17:AH46" si="10">(K17-Z17)/G17*100</f>
        <v>1.2815915794343871</v>
      </c>
    </row>
    <row r="18" spans="1:34" x14ac:dyDescent="0.2">
      <c r="A18" s="47" t="s">
        <v>153</v>
      </c>
      <c r="B18" s="46" t="s">
        <v>83</v>
      </c>
      <c r="C18" s="29">
        <v>24</v>
      </c>
      <c r="D18" s="27">
        <v>297.411</v>
      </c>
      <c r="E18" s="28">
        <v>73</v>
      </c>
      <c r="F18" s="28">
        <v>6.3</v>
      </c>
      <c r="G18" s="27">
        <v>259.80500000000001</v>
      </c>
      <c r="H18" s="28">
        <v>45.9</v>
      </c>
      <c r="I18" s="28">
        <v>5</v>
      </c>
      <c r="J18" s="31">
        <f t="shared" si="0"/>
        <v>27.1</v>
      </c>
      <c r="K18" s="45">
        <f t="shared" si="1"/>
        <v>37.606000000000002</v>
      </c>
      <c r="L18" s="27">
        <v>102.473</v>
      </c>
      <c r="M18" s="28">
        <v>64.599999999999994</v>
      </c>
      <c r="N18" s="28" t="s">
        <v>90</v>
      </c>
      <c r="O18" s="27">
        <v>67.239999999999995</v>
      </c>
      <c r="P18" s="28">
        <v>50</v>
      </c>
      <c r="Q18" s="28" t="s">
        <v>90</v>
      </c>
      <c r="R18" s="31">
        <f t="shared" si="2"/>
        <v>14.599999999999994</v>
      </c>
      <c r="S18" s="45">
        <f t="shared" si="3"/>
        <v>35.232999999999997</v>
      </c>
      <c r="T18" s="27">
        <v>3.1779999999999999</v>
      </c>
      <c r="U18" s="27">
        <v>9.7940000000000005</v>
      </c>
      <c r="V18" s="1" t="s">
        <v>26</v>
      </c>
      <c r="X18" s="44">
        <v>100.526</v>
      </c>
      <c r="Y18" s="44">
        <v>66.451999999999998</v>
      </c>
      <c r="Z18" s="16">
        <f t="shared" si="4"/>
        <v>34.073999999999998</v>
      </c>
      <c r="AA18" s="16"/>
      <c r="AB18" s="43">
        <f t="shared" si="5"/>
        <v>8.056375000000001</v>
      </c>
      <c r="AC18" s="15"/>
      <c r="AD18" s="42">
        <f t="shared" si="6"/>
        <v>9.7859999999999996</v>
      </c>
      <c r="AE18" s="41">
        <f t="shared" si="7"/>
        <v>8.0000000000008953E-3</v>
      </c>
      <c r="AF18" s="40">
        <f t="shared" si="8"/>
        <v>3.1709999999999998</v>
      </c>
      <c r="AG18" s="39">
        <f t="shared" si="9"/>
        <v>7.0000000000001172E-3</v>
      </c>
      <c r="AH18" s="38">
        <f t="shared" si="10"/>
        <v>1.3594811493235324</v>
      </c>
    </row>
    <row r="19" spans="1:34" x14ac:dyDescent="0.2">
      <c r="A19" s="47" t="s">
        <v>154</v>
      </c>
      <c r="B19" s="46" t="s">
        <v>83</v>
      </c>
      <c r="C19" s="29">
        <v>24</v>
      </c>
      <c r="D19" s="27">
        <v>287.23099999999999</v>
      </c>
      <c r="E19" s="28">
        <v>73.099999999999994</v>
      </c>
      <c r="F19" s="28">
        <v>6.4</v>
      </c>
      <c r="G19" s="27">
        <v>246.904</v>
      </c>
      <c r="H19" s="28">
        <v>45.8</v>
      </c>
      <c r="I19" s="28">
        <v>4.9000000000000004</v>
      </c>
      <c r="J19" s="31">
        <f t="shared" si="0"/>
        <v>27.299999999999997</v>
      </c>
      <c r="K19" s="45">
        <f t="shared" si="1"/>
        <v>40.326999999999998</v>
      </c>
      <c r="L19" s="27">
        <v>107.503</v>
      </c>
      <c r="M19" s="28">
        <v>63.8</v>
      </c>
      <c r="N19" s="28" t="s">
        <v>90</v>
      </c>
      <c r="O19" s="27">
        <v>69.209999999999994</v>
      </c>
      <c r="P19" s="28">
        <v>49.9</v>
      </c>
      <c r="Q19" s="28" t="s">
        <v>90</v>
      </c>
      <c r="R19" s="31">
        <f t="shared" si="2"/>
        <v>13.899999999999999</v>
      </c>
      <c r="S19" s="45">
        <f t="shared" si="3"/>
        <v>38.292999999999999</v>
      </c>
      <c r="T19" s="27">
        <v>3.3239999999999998</v>
      </c>
      <c r="U19" s="27">
        <v>9.7010000000000005</v>
      </c>
      <c r="V19" s="1" t="s">
        <v>26</v>
      </c>
      <c r="X19" s="44">
        <v>105.505</v>
      </c>
      <c r="Y19" s="44">
        <v>68.400000000000006</v>
      </c>
      <c r="Z19" s="16">
        <f t="shared" si="4"/>
        <v>37.104999999999997</v>
      </c>
      <c r="AA19" s="16"/>
      <c r="AB19" s="43">
        <f t="shared" si="5"/>
        <v>7.437666666666666</v>
      </c>
      <c r="AC19" s="15"/>
      <c r="AD19" s="42">
        <f t="shared" si="6"/>
        <v>9.6880000000000006</v>
      </c>
      <c r="AE19" s="41">
        <f t="shared" si="7"/>
        <v>1.2999999999999901E-2</v>
      </c>
      <c r="AF19" s="40">
        <f t="shared" si="8"/>
        <v>3.3180000000000001</v>
      </c>
      <c r="AG19" s="39">
        <f t="shared" si="9"/>
        <v>5.9999999999997833E-3</v>
      </c>
      <c r="AH19" s="38">
        <f t="shared" si="10"/>
        <v>1.3049606324725405</v>
      </c>
    </row>
    <row r="20" spans="1:34" x14ac:dyDescent="0.2">
      <c r="A20" s="47" t="s">
        <v>155</v>
      </c>
      <c r="B20" s="46" t="s">
        <v>83</v>
      </c>
      <c r="C20" s="29">
        <v>24</v>
      </c>
      <c r="D20" s="27">
        <v>254.81399999999999</v>
      </c>
      <c r="E20" s="28">
        <v>73.900000000000006</v>
      </c>
      <c r="F20" s="28">
        <v>6.5</v>
      </c>
      <c r="G20" s="27">
        <v>206.86699999999999</v>
      </c>
      <c r="H20" s="28">
        <v>44.7</v>
      </c>
      <c r="I20" s="28">
        <v>4.8</v>
      </c>
      <c r="J20" s="31">
        <f t="shared" si="0"/>
        <v>29.200000000000003</v>
      </c>
      <c r="K20" s="45">
        <f t="shared" si="1"/>
        <v>47.947000000000003</v>
      </c>
      <c r="L20" s="27">
        <v>116.05500000000001</v>
      </c>
      <c r="M20" s="28">
        <v>62.6</v>
      </c>
      <c r="N20" s="28" t="s">
        <v>90</v>
      </c>
      <c r="O20" s="27">
        <v>69.349999999999994</v>
      </c>
      <c r="P20" s="28">
        <v>49.7</v>
      </c>
      <c r="Q20" s="28" t="s">
        <v>90</v>
      </c>
      <c r="R20" s="31">
        <f t="shared" si="2"/>
        <v>12.899999999999999</v>
      </c>
      <c r="S20" s="45">
        <f t="shared" si="3"/>
        <v>46.704999999999998</v>
      </c>
      <c r="T20" s="27">
        <v>3.726</v>
      </c>
      <c r="U20" s="27">
        <v>9.5920000000000005</v>
      </c>
      <c r="V20" s="1" t="s">
        <v>26</v>
      </c>
      <c r="X20" s="44">
        <v>113.97499999999999</v>
      </c>
      <c r="Y20" s="44">
        <v>68.543999999999997</v>
      </c>
      <c r="Z20" s="16">
        <f t="shared" si="4"/>
        <v>45.430999999999997</v>
      </c>
      <c r="AA20" s="16"/>
      <c r="AB20" s="43">
        <f t="shared" si="5"/>
        <v>5.7634583333333325</v>
      </c>
      <c r="AC20" s="15"/>
      <c r="AD20" s="42">
        <f t="shared" si="6"/>
        <v>9.5839999999999996</v>
      </c>
      <c r="AE20" s="41">
        <f t="shared" si="7"/>
        <v>8.0000000000008953E-3</v>
      </c>
      <c r="AF20" s="40">
        <f t="shared" si="8"/>
        <v>3.7280000000000002</v>
      </c>
      <c r="AG20" s="39">
        <f t="shared" si="9"/>
        <v>-2.0000000000002238E-3</v>
      </c>
      <c r="AH20" s="38">
        <f t="shared" si="10"/>
        <v>1.2162403863351843</v>
      </c>
    </row>
    <row r="21" spans="1:34" x14ac:dyDescent="0.2">
      <c r="A21" s="47" t="s">
        <v>156</v>
      </c>
      <c r="B21" s="46" t="s">
        <v>83</v>
      </c>
      <c r="C21" s="29">
        <v>24</v>
      </c>
      <c r="D21" s="27">
        <v>261.36399999999998</v>
      </c>
      <c r="E21" s="28">
        <v>72.7</v>
      </c>
      <c r="F21" s="28">
        <v>6.5</v>
      </c>
      <c r="G21" s="27">
        <v>216.511</v>
      </c>
      <c r="H21" s="28">
        <v>44.5</v>
      </c>
      <c r="I21" s="28">
        <v>4.9000000000000004</v>
      </c>
      <c r="J21" s="31">
        <f t="shared" si="0"/>
        <v>28.200000000000003</v>
      </c>
      <c r="K21" s="45">
        <f t="shared" si="1"/>
        <v>44.853000000000002</v>
      </c>
      <c r="L21" s="27">
        <v>112.358</v>
      </c>
      <c r="M21" s="28">
        <v>61.7</v>
      </c>
      <c r="N21" s="28" t="s">
        <v>90</v>
      </c>
      <c r="O21" s="27">
        <v>68.94</v>
      </c>
      <c r="P21" s="28">
        <v>49</v>
      </c>
      <c r="Q21" s="28" t="s">
        <v>90</v>
      </c>
      <c r="R21" s="31">
        <f t="shared" si="2"/>
        <v>12.700000000000003</v>
      </c>
      <c r="S21" s="45">
        <f t="shared" si="3"/>
        <v>43.417999999999999</v>
      </c>
      <c r="T21" s="27">
        <v>3.4769999999999999</v>
      </c>
      <c r="U21" s="27">
        <v>9.3719999999999999</v>
      </c>
      <c r="V21" s="1" t="s">
        <v>26</v>
      </c>
      <c r="X21" s="44">
        <v>110.39400000000001</v>
      </c>
      <c r="Y21" s="44">
        <v>68.16</v>
      </c>
      <c r="Z21" s="16">
        <f t="shared" si="4"/>
        <v>42.234000000000002</v>
      </c>
      <c r="AA21" s="16"/>
      <c r="AB21" s="43">
        <f t="shared" si="5"/>
        <v>6.1812916666666666</v>
      </c>
      <c r="AC21" s="15"/>
      <c r="AD21" s="42">
        <f t="shared" si="6"/>
        <v>9.3659999999999997</v>
      </c>
      <c r="AE21" s="41">
        <f t="shared" si="7"/>
        <v>6.0000000000002274E-3</v>
      </c>
      <c r="AF21" s="40">
        <f t="shared" si="8"/>
        <v>3.4710000000000001</v>
      </c>
      <c r="AG21" s="39">
        <f t="shared" si="9"/>
        <v>5.9999999999997833E-3</v>
      </c>
      <c r="AH21" s="38">
        <f t="shared" si="10"/>
        <v>1.2096383093699627</v>
      </c>
    </row>
    <row r="22" spans="1:34" x14ac:dyDescent="0.2">
      <c r="A22" s="47" t="s">
        <v>157</v>
      </c>
      <c r="B22" s="46" t="s">
        <v>83</v>
      </c>
      <c r="C22" s="29">
        <v>24</v>
      </c>
      <c r="D22" s="27">
        <v>274.286</v>
      </c>
      <c r="E22" s="28">
        <v>72.5</v>
      </c>
      <c r="F22" s="28">
        <v>6.4</v>
      </c>
      <c r="G22" s="27">
        <v>234.08199999999999</v>
      </c>
      <c r="H22" s="28">
        <v>44.8</v>
      </c>
      <c r="I22" s="28">
        <v>4.9000000000000004</v>
      </c>
      <c r="J22" s="31">
        <f t="shared" si="0"/>
        <v>27.700000000000003</v>
      </c>
      <c r="K22" s="45">
        <f t="shared" si="1"/>
        <v>40.204000000000001</v>
      </c>
      <c r="L22" s="27">
        <v>106.898</v>
      </c>
      <c r="M22" s="28">
        <v>61.7</v>
      </c>
      <c r="N22" s="28" t="s">
        <v>90</v>
      </c>
      <c r="O22" s="27">
        <v>68.430000000000007</v>
      </c>
      <c r="P22" s="28">
        <v>48.6</v>
      </c>
      <c r="Q22" s="28" t="s">
        <v>90</v>
      </c>
      <c r="R22" s="31">
        <f t="shared" si="2"/>
        <v>13.100000000000001</v>
      </c>
      <c r="S22" s="45">
        <f t="shared" si="3"/>
        <v>38.468000000000004</v>
      </c>
      <c r="T22" s="27">
        <v>3.1949999999999998</v>
      </c>
      <c r="U22" s="27">
        <v>9.4049999999999994</v>
      </c>
      <c r="V22" s="1" t="s">
        <v>26</v>
      </c>
      <c r="X22" s="44">
        <v>105.032</v>
      </c>
      <c r="Y22" s="44">
        <v>67.668999999999997</v>
      </c>
      <c r="Z22" s="16">
        <f t="shared" si="4"/>
        <v>37.363</v>
      </c>
      <c r="AA22" s="16"/>
      <c r="AB22" s="43">
        <f t="shared" si="5"/>
        <v>6.9338750000000005</v>
      </c>
      <c r="AC22" s="15"/>
      <c r="AD22" s="42">
        <f t="shared" si="6"/>
        <v>9.3989999999999991</v>
      </c>
      <c r="AE22" s="41">
        <f t="shared" si="7"/>
        <v>6.0000000000002274E-3</v>
      </c>
      <c r="AF22" s="40">
        <f t="shared" si="8"/>
        <v>3.1920000000000002</v>
      </c>
      <c r="AG22" s="39">
        <f t="shared" si="9"/>
        <v>2.9999999999996696E-3</v>
      </c>
      <c r="AH22" s="38">
        <f t="shared" si="10"/>
        <v>1.2136772583966309</v>
      </c>
    </row>
    <row r="23" spans="1:34" x14ac:dyDescent="0.2">
      <c r="A23" s="47" t="s">
        <v>158</v>
      </c>
      <c r="B23" s="46" t="s">
        <v>83</v>
      </c>
      <c r="C23" s="29">
        <v>24</v>
      </c>
      <c r="D23" s="27">
        <v>294.029</v>
      </c>
      <c r="E23" s="28">
        <v>71.2</v>
      </c>
      <c r="F23" s="28">
        <v>6.3</v>
      </c>
      <c r="G23" s="27">
        <v>249.58799999999999</v>
      </c>
      <c r="H23" s="28">
        <v>45.1</v>
      </c>
      <c r="I23" s="28">
        <v>5</v>
      </c>
      <c r="J23" s="31">
        <f t="shared" si="0"/>
        <v>26.1</v>
      </c>
      <c r="K23" s="45">
        <f t="shared" si="1"/>
        <v>44.441000000000003</v>
      </c>
      <c r="L23" s="27">
        <v>109.49299999999999</v>
      </c>
      <c r="M23" s="28">
        <v>60.3</v>
      </c>
      <c r="N23" s="28" t="s">
        <v>90</v>
      </c>
      <c r="O23" s="27">
        <v>67.13</v>
      </c>
      <c r="P23" s="28">
        <v>47.6</v>
      </c>
      <c r="Q23" s="28" t="s">
        <v>90</v>
      </c>
      <c r="R23" s="31">
        <f t="shared" si="2"/>
        <v>12.699999999999996</v>
      </c>
      <c r="S23" s="45">
        <f t="shared" si="3"/>
        <v>42.363</v>
      </c>
      <c r="T23" s="27">
        <v>3.3279999999999998</v>
      </c>
      <c r="U23" s="27">
        <v>9.6739999999999995</v>
      </c>
      <c r="V23" s="1" t="s">
        <v>26</v>
      </c>
      <c r="X23" s="44">
        <v>107.666</v>
      </c>
      <c r="Y23" s="44">
        <v>66.412999999999997</v>
      </c>
      <c r="Z23" s="16">
        <f t="shared" si="4"/>
        <v>41.253</v>
      </c>
      <c r="AA23" s="16"/>
      <c r="AB23" s="43">
        <f t="shared" si="5"/>
        <v>7.6322916666666671</v>
      </c>
      <c r="AC23" s="15"/>
      <c r="AD23" s="42">
        <f t="shared" si="6"/>
        <v>9.6780000000000008</v>
      </c>
      <c r="AE23" s="41">
        <f t="shared" si="7"/>
        <v>-4.0000000000013358E-3</v>
      </c>
      <c r="AF23" s="40">
        <f t="shared" si="8"/>
        <v>3.331</v>
      </c>
      <c r="AG23" s="39">
        <f t="shared" si="9"/>
        <v>-3.0000000000001137E-3</v>
      </c>
      <c r="AH23" s="38">
        <f t="shared" si="10"/>
        <v>1.277304998637756</v>
      </c>
    </row>
    <row r="24" spans="1:34" x14ac:dyDescent="0.2">
      <c r="A24" s="47" t="s">
        <v>159</v>
      </c>
      <c r="B24" s="46" t="s">
        <v>83</v>
      </c>
      <c r="C24" s="29">
        <v>24</v>
      </c>
      <c r="D24" s="27">
        <v>286.53100000000001</v>
      </c>
      <c r="E24" s="28">
        <v>72.5</v>
      </c>
      <c r="F24" s="28">
        <v>6.2</v>
      </c>
      <c r="G24" s="27">
        <v>245.25700000000001</v>
      </c>
      <c r="H24" s="28">
        <v>45.5</v>
      </c>
      <c r="I24" s="28">
        <v>4.9000000000000004</v>
      </c>
      <c r="J24" s="31">
        <f t="shared" si="0"/>
        <v>27</v>
      </c>
      <c r="K24" s="45">
        <f t="shared" si="1"/>
        <v>41.274000000000001</v>
      </c>
      <c r="L24" s="27">
        <v>107.913</v>
      </c>
      <c r="M24" s="28">
        <v>61</v>
      </c>
      <c r="N24" s="28" t="s">
        <v>90</v>
      </c>
      <c r="O24" s="27">
        <v>68.680000000000007</v>
      </c>
      <c r="P24" s="28">
        <v>48.1</v>
      </c>
      <c r="Q24" s="28" t="s">
        <v>90</v>
      </c>
      <c r="R24" s="31">
        <f t="shared" si="2"/>
        <v>12.899999999999999</v>
      </c>
      <c r="S24" s="45">
        <f t="shared" si="3"/>
        <v>39.232999999999997</v>
      </c>
      <c r="T24" s="27">
        <v>3.2050000000000001</v>
      </c>
      <c r="U24" s="27">
        <v>9.6219999999999999</v>
      </c>
      <c r="V24" s="1" t="s">
        <v>26</v>
      </c>
      <c r="X24" s="44">
        <v>106.069</v>
      </c>
      <c r="Y24" s="44">
        <v>67.930000000000007</v>
      </c>
      <c r="Z24" s="16">
        <f t="shared" si="4"/>
        <v>38.139000000000003</v>
      </c>
      <c r="AA24" s="16"/>
      <c r="AB24" s="43">
        <f t="shared" si="5"/>
        <v>7.3886250000000002</v>
      </c>
      <c r="AC24" s="15"/>
      <c r="AD24" s="42">
        <f t="shared" si="6"/>
        <v>9.6140000000000008</v>
      </c>
      <c r="AE24" s="41">
        <f t="shared" si="7"/>
        <v>7.9999999999991189E-3</v>
      </c>
      <c r="AF24" s="40">
        <f t="shared" si="8"/>
        <v>3.2029999999999998</v>
      </c>
      <c r="AG24" s="39">
        <f t="shared" si="9"/>
        <v>2.0000000000002238E-3</v>
      </c>
      <c r="AH24" s="38">
        <f t="shared" si="10"/>
        <v>1.278250977546002</v>
      </c>
    </row>
    <row r="25" spans="1:34" x14ac:dyDescent="0.2">
      <c r="A25" s="47" t="s">
        <v>160</v>
      </c>
      <c r="B25" s="46" t="s">
        <v>83</v>
      </c>
      <c r="C25" s="29">
        <v>24</v>
      </c>
      <c r="D25" s="27">
        <v>293.22699999999998</v>
      </c>
      <c r="E25" s="28">
        <v>71</v>
      </c>
      <c r="F25" s="28">
        <v>6.2</v>
      </c>
      <c r="G25" s="27">
        <v>250.03399999999999</v>
      </c>
      <c r="H25" s="28">
        <v>45.2</v>
      </c>
      <c r="I25" s="28">
        <v>4.9000000000000004</v>
      </c>
      <c r="J25" s="31">
        <f t="shared" ref="J25:J41" si="11">E25-H25</f>
        <v>25.799999999999997</v>
      </c>
      <c r="K25" s="45">
        <f t="shared" ref="K25:K41" si="12">ROUND(D25-G25,3)</f>
        <v>43.192999999999998</v>
      </c>
      <c r="L25" s="27">
        <v>110.14</v>
      </c>
      <c r="M25" s="28">
        <v>60.1</v>
      </c>
      <c r="N25" s="28" t="s">
        <v>90</v>
      </c>
      <c r="O25" s="27">
        <v>69.09</v>
      </c>
      <c r="P25" s="28">
        <v>47.7</v>
      </c>
      <c r="Q25" s="28" t="s">
        <v>90</v>
      </c>
      <c r="R25" s="31">
        <f t="shared" si="2"/>
        <v>12.399999999999999</v>
      </c>
      <c r="S25" s="45">
        <f t="shared" si="3"/>
        <v>41.05</v>
      </c>
      <c r="T25" s="27">
        <v>3.2469999999999999</v>
      </c>
      <c r="U25" s="27">
        <v>9.5250000000000004</v>
      </c>
      <c r="V25" s="1" t="s">
        <v>26</v>
      </c>
      <c r="X25" s="44">
        <v>108.313</v>
      </c>
      <c r="Y25" s="44">
        <v>68.349000000000004</v>
      </c>
      <c r="Z25" s="16">
        <f t="shared" si="4"/>
        <v>39.963999999999999</v>
      </c>
      <c r="AA25" s="16"/>
      <c r="AB25" s="43">
        <f t="shared" si="5"/>
        <v>7.5702083333333334</v>
      </c>
      <c r="AC25" s="15"/>
      <c r="AD25" s="42">
        <f t="shared" si="6"/>
        <v>9.5180000000000007</v>
      </c>
      <c r="AE25" s="41">
        <f t="shared" si="7"/>
        <v>6.9999999999996732E-3</v>
      </c>
      <c r="AF25" s="40">
        <f t="shared" si="8"/>
        <v>3.2490000000000001</v>
      </c>
      <c r="AG25" s="39">
        <f t="shared" si="9"/>
        <v>-2.0000000000002238E-3</v>
      </c>
      <c r="AH25" s="38">
        <f t="shared" si="10"/>
        <v>1.2914243662861848</v>
      </c>
    </row>
    <row r="26" spans="1:34" x14ac:dyDescent="0.2">
      <c r="A26" s="47" t="s">
        <v>161</v>
      </c>
      <c r="B26" s="46" t="s">
        <v>83</v>
      </c>
      <c r="C26" s="29">
        <v>24</v>
      </c>
      <c r="D26" s="27">
        <v>295.08100000000002</v>
      </c>
      <c r="E26" s="28">
        <v>71.099999999999994</v>
      </c>
      <c r="F26" s="28">
        <v>6.3</v>
      </c>
      <c r="G26" s="27">
        <v>250.91</v>
      </c>
      <c r="H26" s="28">
        <v>45.4</v>
      </c>
      <c r="I26" s="28">
        <v>4.9000000000000004</v>
      </c>
      <c r="J26" s="31">
        <f t="shared" si="11"/>
        <v>25.699999999999996</v>
      </c>
      <c r="K26" s="45">
        <f t="shared" si="12"/>
        <v>44.170999999999999</v>
      </c>
      <c r="L26" s="27">
        <v>110.613</v>
      </c>
      <c r="M26" s="28">
        <v>60.1</v>
      </c>
      <c r="N26" s="28" t="s">
        <v>90</v>
      </c>
      <c r="O26" s="27">
        <v>68.69</v>
      </c>
      <c r="P26" s="28">
        <v>47.9</v>
      </c>
      <c r="Q26" s="28" t="s">
        <v>90</v>
      </c>
      <c r="R26" s="31">
        <f t="shared" si="2"/>
        <v>12.200000000000003</v>
      </c>
      <c r="S26" s="45">
        <f t="shared" si="3"/>
        <v>41.923000000000002</v>
      </c>
      <c r="T26" s="27">
        <v>3.2919999999999998</v>
      </c>
      <c r="U26" s="27">
        <v>9.5939999999999994</v>
      </c>
      <c r="V26" s="1" t="s">
        <v>26</v>
      </c>
      <c r="X26" s="44">
        <v>108.773</v>
      </c>
      <c r="Y26" s="44">
        <v>67.948999999999998</v>
      </c>
      <c r="Z26" s="16">
        <f t="shared" si="4"/>
        <v>40.823999999999998</v>
      </c>
      <c r="AA26" s="16"/>
      <c r="AB26" s="43">
        <f t="shared" si="5"/>
        <v>7.6233750000000002</v>
      </c>
      <c r="AC26" s="15"/>
      <c r="AD26" s="42">
        <f t="shared" si="6"/>
        <v>9.5890000000000004</v>
      </c>
      <c r="AE26" s="41">
        <f t="shared" si="7"/>
        <v>4.9999999999990052E-3</v>
      </c>
      <c r="AF26" s="40">
        <f t="shared" si="8"/>
        <v>3.2829999999999999</v>
      </c>
      <c r="AG26" s="39">
        <f t="shared" si="9"/>
        <v>8.999999999999897E-3</v>
      </c>
      <c r="AH26" s="38">
        <f t="shared" si="10"/>
        <v>1.3339444422302824</v>
      </c>
    </row>
    <row r="27" spans="1:34" x14ac:dyDescent="0.2">
      <c r="A27" s="47" t="s">
        <v>162</v>
      </c>
      <c r="B27" s="46" t="s">
        <v>83</v>
      </c>
      <c r="C27" s="29">
        <v>24</v>
      </c>
      <c r="D27" s="27">
        <v>297.54700000000003</v>
      </c>
      <c r="E27" s="28">
        <v>71</v>
      </c>
      <c r="F27" s="28">
        <v>6.2</v>
      </c>
      <c r="G27" s="27">
        <v>246.613</v>
      </c>
      <c r="H27" s="28">
        <v>45.3</v>
      </c>
      <c r="I27" s="28">
        <v>4.9000000000000004</v>
      </c>
      <c r="J27" s="31">
        <f t="shared" si="11"/>
        <v>25.700000000000003</v>
      </c>
      <c r="K27" s="45">
        <f t="shared" si="12"/>
        <v>50.933999999999997</v>
      </c>
      <c r="L27" s="27">
        <v>117.175</v>
      </c>
      <c r="M27" s="28">
        <v>59.4</v>
      </c>
      <c r="N27" s="28" t="s">
        <v>90</v>
      </c>
      <c r="O27" s="27">
        <v>68.42</v>
      </c>
      <c r="P27" s="28">
        <v>47.5</v>
      </c>
      <c r="Q27" s="28" t="s">
        <v>90</v>
      </c>
      <c r="R27" s="31">
        <f t="shared" si="2"/>
        <v>11.899999999999999</v>
      </c>
      <c r="S27" s="45">
        <f t="shared" si="3"/>
        <v>48.755000000000003</v>
      </c>
      <c r="T27" s="27">
        <v>3.63</v>
      </c>
      <c r="U27" s="27">
        <v>9.9700000000000006</v>
      </c>
      <c r="V27" s="1" t="s">
        <v>26</v>
      </c>
      <c r="X27" s="44">
        <v>115.27</v>
      </c>
      <c r="Y27" s="44">
        <v>67.691000000000003</v>
      </c>
      <c r="Z27" s="16">
        <f t="shared" si="4"/>
        <v>47.579000000000001</v>
      </c>
      <c r="AA27" s="16"/>
      <c r="AB27" s="43">
        <f t="shared" si="5"/>
        <v>7.4550833333333335</v>
      </c>
      <c r="AC27" s="15"/>
      <c r="AD27" s="42">
        <f t="shared" si="6"/>
        <v>9.9540000000000006</v>
      </c>
      <c r="AE27" s="41">
        <f t="shared" si="7"/>
        <v>1.6000000000000014E-2</v>
      </c>
      <c r="AF27" s="40">
        <f t="shared" si="8"/>
        <v>3.6320000000000001</v>
      </c>
      <c r="AG27" s="39">
        <f t="shared" si="9"/>
        <v>-2.0000000000002238E-3</v>
      </c>
      <c r="AH27" s="38">
        <f t="shared" si="10"/>
        <v>1.3604311208249349</v>
      </c>
    </row>
    <row r="28" spans="1:34" x14ac:dyDescent="0.2">
      <c r="A28" s="47" t="s">
        <v>163</v>
      </c>
      <c r="B28" s="46" t="s">
        <v>83</v>
      </c>
      <c r="C28" s="29">
        <v>24</v>
      </c>
      <c r="D28" s="27">
        <v>290.79199999999997</v>
      </c>
      <c r="E28" s="28">
        <v>72.599999999999994</v>
      </c>
      <c r="F28" s="28">
        <v>6.2</v>
      </c>
      <c r="G28" s="27">
        <v>246.17500000000001</v>
      </c>
      <c r="H28" s="28">
        <v>45.7</v>
      </c>
      <c r="I28" s="28">
        <v>4.9000000000000004</v>
      </c>
      <c r="J28" s="31">
        <f t="shared" si="11"/>
        <v>26.899999999999991</v>
      </c>
      <c r="K28" s="45">
        <f t="shared" si="12"/>
        <v>44.616999999999997</v>
      </c>
      <c r="L28" s="27">
        <v>111.55</v>
      </c>
      <c r="M28" s="28">
        <v>60.8</v>
      </c>
      <c r="N28" s="28" t="s">
        <v>90</v>
      </c>
      <c r="O28" s="27">
        <v>69.13</v>
      </c>
      <c r="P28" s="28">
        <v>48.2</v>
      </c>
      <c r="Q28" s="28" t="s">
        <v>90</v>
      </c>
      <c r="R28" s="31">
        <f t="shared" ref="R28:R40" si="13">M28-P28</f>
        <v>12.599999999999994</v>
      </c>
      <c r="S28" s="45">
        <f t="shared" ref="S28:S40" si="14">ROUND(L28-O28,3)</f>
        <v>42.42</v>
      </c>
      <c r="T28" s="27">
        <v>3.3769999999999998</v>
      </c>
      <c r="U28" s="27">
        <v>9.86</v>
      </c>
      <c r="V28" s="1" t="s">
        <v>26</v>
      </c>
      <c r="X28" s="44">
        <v>109.655</v>
      </c>
      <c r="Y28" s="44">
        <v>68.373000000000005</v>
      </c>
      <c r="Z28" s="16">
        <f t="shared" si="4"/>
        <v>41.281999999999996</v>
      </c>
      <c r="AA28" s="16"/>
      <c r="AB28" s="43">
        <f t="shared" si="5"/>
        <v>7.4084166666666675</v>
      </c>
      <c r="AC28" s="15"/>
      <c r="AD28" s="42">
        <f t="shared" si="6"/>
        <v>9.8610000000000007</v>
      </c>
      <c r="AE28" s="41">
        <f t="shared" si="7"/>
        <v>-1.0000000000012221E-3</v>
      </c>
      <c r="AF28" s="40">
        <f t="shared" si="8"/>
        <v>3.371</v>
      </c>
      <c r="AG28" s="39">
        <f t="shared" si="9"/>
        <v>5.9999999999997833E-3</v>
      </c>
      <c r="AH28" s="38">
        <f t="shared" si="10"/>
        <v>1.3547273281202401</v>
      </c>
    </row>
    <row r="29" spans="1:34" x14ac:dyDescent="0.2">
      <c r="A29" s="47" t="s">
        <v>164</v>
      </c>
      <c r="B29" s="46" t="s">
        <v>83</v>
      </c>
      <c r="C29" s="29">
        <v>24</v>
      </c>
      <c r="D29" s="27">
        <v>286.50099999999998</v>
      </c>
      <c r="E29" s="28">
        <v>74.900000000000006</v>
      </c>
      <c r="F29" s="28">
        <v>6.3</v>
      </c>
      <c r="G29" s="27">
        <v>245.47499999999999</v>
      </c>
      <c r="H29" s="28">
        <v>46.7</v>
      </c>
      <c r="I29" s="28">
        <v>4.8</v>
      </c>
      <c r="J29" s="31">
        <f t="shared" si="11"/>
        <v>28.200000000000003</v>
      </c>
      <c r="K29" s="45">
        <f t="shared" si="12"/>
        <v>41.026000000000003</v>
      </c>
      <c r="L29" s="27">
        <v>108.41500000000001</v>
      </c>
      <c r="M29" s="28">
        <v>62.6</v>
      </c>
      <c r="N29" s="28" t="s">
        <v>90</v>
      </c>
      <c r="O29" s="27">
        <v>69.37</v>
      </c>
      <c r="P29" s="28">
        <v>49.2</v>
      </c>
      <c r="Q29" s="28" t="s">
        <v>90</v>
      </c>
      <c r="R29" s="31">
        <f t="shared" si="13"/>
        <v>13.399999999999999</v>
      </c>
      <c r="S29" s="45">
        <f t="shared" si="14"/>
        <v>39.045000000000002</v>
      </c>
      <c r="T29" s="27">
        <v>3.2949999999999999</v>
      </c>
      <c r="U29" s="27">
        <v>10.002000000000001</v>
      </c>
      <c r="V29" s="1" t="s">
        <v>26</v>
      </c>
      <c r="X29" s="44">
        <v>106.471</v>
      </c>
      <c r="Y29" s="44">
        <v>68.578999999999994</v>
      </c>
      <c r="Z29" s="16">
        <f t="shared" si="4"/>
        <v>37.892000000000003</v>
      </c>
      <c r="AA29" s="16"/>
      <c r="AB29" s="43">
        <f t="shared" si="5"/>
        <v>7.3706666666666676</v>
      </c>
      <c r="AC29" s="15"/>
      <c r="AD29" s="42">
        <f t="shared" si="6"/>
        <v>9.9949999999999992</v>
      </c>
      <c r="AE29" s="41">
        <f t="shared" si="7"/>
        <v>7.0000000000014495E-3</v>
      </c>
      <c r="AF29" s="40">
        <f t="shared" si="8"/>
        <v>3.2909999999999999</v>
      </c>
      <c r="AG29" s="39">
        <f t="shared" si="9"/>
        <v>4.0000000000000036E-3</v>
      </c>
      <c r="AH29" s="38">
        <f t="shared" si="10"/>
        <v>1.2767084224462777</v>
      </c>
    </row>
    <row r="30" spans="1:34" x14ac:dyDescent="0.2">
      <c r="A30" s="47" t="s">
        <v>165</v>
      </c>
      <c r="B30" s="46" t="s">
        <v>83</v>
      </c>
      <c r="C30" s="29">
        <v>24</v>
      </c>
      <c r="D30" s="27">
        <v>292.36099999999999</v>
      </c>
      <c r="E30" s="28">
        <v>77.3</v>
      </c>
      <c r="F30" s="28">
        <v>6.3</v>
      </c>
      <c r="G30" s="27">
        <v>252.196</v>
      </c>
      <c r="H30" s="28">
        <v>48.2</v>
      </c>
      <c r="I30" s="28">
        <v>4.9000000000000004</v>
      </c>
      <c r="J30" s="31">
        <f t="shared" si="11"/>
        <v>29.099999999999994</v>
      </c>
      <c r="K30" s="45">
        <f t="shared" si="12"/>
        <v>40.164999999999999</v>
      </c>
      <c r="L30" s="27">
        <v>105.83799999999999</v>
      </c>
      <c r="M30" s="28">
        <v>64.400000000000006</v>
      </c>
      <c r="N30" s="28" t="s">
        <v>90</v>
      </c>
      <c r="O30" s="27">
        <v>67.52</v>
      </c>
      <c r="P30" s="28">
        <v>50.1</v>
      </c>
      <c r="Q30" s="28" t="s">
        <v>90</v>
      </c>
      <c r="R30" s="31">
        <f t="shared" si="13"/>
        <v>14.300000000000004</v>
      </c>
      <c r="S30" s="45">
        <f t="shared" si="14"/>
        <v>38.317999999999998</v>
      </c>
      <c r="T30" s="27">
        <v>3.3460000000000001</v>
      </c>
      <c r="U30" s="27">
        <v>10.457000000000001</v>
      </c>
      <c r="V30" s="1" t="s">
        <v>26</v>
      </c>
      <c r="X30" s="44">
        <v>103.83799999999999</v>
      </c>
      <c r="Y30" s="44">
        <v>66.722999999999999</v>
      </c>
      <c r="Z30" s="16">
        <f t="shared" si="4"/>
        <v>37.115000000000002</v>
      </c>
      <c r="AA30" s="16"/>
      <c r="AB30" s="43">
        <f t="shared" si="5"/>
        <v>7.7280416666666669</v>
      </c>
      <c r="AC30" s="15"/>
      <c r="AD30" s="42">
        <f t="shared" si="6"/>
        <v>10.444000000000001</v>
      </c>
      <c r="AE30" s="41">
        <f t="shared" si="7"/>
        <v>1.2999999999999901E-2</v>
      </c>
      <c r="AF30" s="40">
        <f t="shared" si="8"/>
        <v>3.3439999999999999</v>
      </c>
      <c r="AG30" s="39">
        <f t="shared" si="9"/>
        <v>2.0000000000002238E-3</v>
      </c>
      <c r="AH30" s="38">
        <f t="shared" si="10"/>
        <v>1.2093768338910995</v>
      </c>
    </row>
    <row r="31" spans="1:34" x14ac:dyDescent="0.2">
      <c r="A31" s="47" t="s">
        <v>166</v>
      </c>
      <c r="B31" s="46" t="s">
        <v>167</v>
      </c>
      <c r="C31" s="29">
        <v>24</v>
      </c>
      <c r="D31" s="27">
        <v>302.08100000000002</v>
      </c>
      <c r="E31" s="28">
        <v>79.3</v>
      </c>
      <c r="F31" s="28">
        <v>6.2</v>
      </c>
      <c r="G31" s="27">
        <v>260.41500000000002</v>
      </c>
      <c r="H31" s="28">
        <v>49.6</v>
      </c>
      <c r="I31" s="28">
        <v>4.9000000000000004</v>
      </c>
      <c r="J31" s="31">
        <f t="shared" si="11"/>
        <v>29.699999999999996</v>
      </c>
      <c r="K31" s="45">
        <f t="shared" si="12"/>
        <v>41.665999999999997</v>
      </c>
      <c r="L31" s="27">
        <v>103.99299999999999</v>
      </c>
      <c r="M31" s="28">
        <v>64.099999999999994</v>
      </c>
      <c r="N31" s="28" t="s">
        <v>90</v>
      </c>
      <c r="O31" s="27">
        <v>64.78</v>
      </c>
      <c r="P31" s="28">
        <v>49.6</v>
      </c>
      <c r="Q31" s="28" t="s">
        <v>90</v>
      </c>
      <c r="R31" s="31">
        <f t="shared" si="13"/>
        <v>14.499999999999993</v>
      </c>
      <c r="S31" s="45">
        <f t="shared" si="14"/>
        <v>39.213000000000001</v>
      </c>
      <c r="T31" s="27">
        <v>3.3660000000000001</v>
      </c>
      <c r="U31" s="27">
        <v>11.038</v>
      </c>
      <c r="V31" s="1" t="s">
        <v>26</v>
      </c>
      <c r="X31" s="44">
        <v>102.04600000000001</v>
      </c>
      <c r="Y31" s="44">
        <v>64.031000000000006</v>
      </c>
      <c r="Z31" s="16">
        <f t="shared" si="4"/>
        <v>38.015000000000001</v>
      </c>
      <c r="AA31" s="16"/>
      <c r="AB31" s="43">
        <f t="shared" si="5"/>
        <v>8.1826666666666679</v>
      </c>
      <c r="AC31" s="15"/>
      <c r="AD31" s="90">
        <f t="shared" si="6"/>
        <v>11.038</v>
      </c>
      <c r="AE31" s="41">
        <f t="shared" si="7"/>
        <v>0</v>
      </c>
      <c r="AF31" s="40">
        <f t="shared" si="8"/>
        <v>3.3650000000000002</v>
      </c>
      <c r="AG31" s="39">
        <f t="shared" si="9"/>
        <v>9.9999999999988987E-4</v>
      </c>
      <c r="AH31" s="38">
        <f t="shared" si="10"/>
        <v>1.401992972755024</v>
      </c>
    </row>
    <row r="32" spans="1:34" x14ac:dyDescent="0.2">
      <c r="A32" s="47" t="s">
        <v>168</v>
      </c>
      <c r="B32" s="46" t="s">
        <v>83</v>
      </c>
      <c r="C32" s="29">
        <v>24</v>
      </c>
      <c r="D32" s="27">
        <v>319.26400000000001</v>
      </c>
      <c r="E32" s="28">
        <v>79</v>
      </c>
      <c r="F32" s="28">
        <v>6.3</v>
      </c>
      <c r="G32" s="27">
        <v>277.69600000000003</v>
      </c>
      <c r="H32" s="28">
        <v>50.2</v>
      </c>
      <c r="I32" s="28">
        <v>4.9000000000000004</v>
      </c>
      <c r="J32" s="31">
        <f t="shared" si="11"/>
        <v>28.799999999999997</v>
      </c>
      <c r="K32" s="45">
        <f t="shared" si="12"/>
        <v>41.567999999999998</v>
      </c>
      <c r="L32" s="27">
        <v>104.05</v>
      </c>
      <c r="M32" s="28">
        <v>62.2</v>
      </c>
      <c r="N32" s="28">
        <v>0</v>
      </c>
      <c r="O32" s="27">
        <v>65.48</v>
      </c>
      <c r="P32" s="28">
        <v>48.4</v>
      </c>
      <c r="Q32" s="28">
        <v>0</v>
      </c>
      <c r="R32" s="31">
        <f t="shared" si="13"/>
        <v>13.800000000000004</v>
      </c>
      <c r="S32" s="45">
        <f t="shared" si="14"/>
        <v>38.57</v>
      </c>
      <c r="T32" s="27">
        <v>3.2250000000000001</v>
      </c>
      <c r="U32" s="27">
        <v>11.303000000000001</v>
      </c>
      <c r="V32" s="1" t="s">
        <v>26</v>
      </c>
      <c r="X32" s="44">
        <v>102.209</v>
      </c>
      <c r="Y32" s="44">
        <v>64.757999999999996</v>
      </c>
      <c r="Z32" s="16">
        <f t="shared" si="4"/>
        <v>37.451000000000001</v>
      </c>
      <c r="AA32" s="16"/>
      <c r="AB32" s="43">
        <f t="shared" si="5"/>
        <v>8.872416666666668</v>
      </c>
      <c r="AC32" s="15"/>
      <c r="AD32" s="42">
        <f t="shared" si="6"/>
        <v>11.282</v>
      </c>
      <c r="AE32" s="41">
        <f t="shared" si="7"/>
        <v>2.1000000000000796E-2</v>
      </c>
      <c r="AF32" s="40">
        <f t="shared" si="8"/>
        <v>3.2229999999999999</v>
      </c>
      <c r="AG32" s="39">
        <f t="shared" si="9"/>
        <v>2.0000000000002238E-3</v>
      </c>
      <c r="AH32" s="38">
        <f t="shared" si="10"/>
        <v>1.4825564646231839</v>
      </c>
    </row>
    <row r="33" spans="1:38" x14ac:dyDescent="0.2">
      <c r="A33" s="47" t="s">
        <v>169</v>
      </c>
      <c r="B33" s="46" t="s">
        <v>83</v>
      </c>
      <c r="C33" s="29">
        <v>24</v>
      </c>
      <c r="D33" s="27">
        <v>316.79399999999998</v>
      </c>
      <c r="E33" s="28">
        <v>78.7</v>
      </c>
      <c r="F33" s="28">
        <v>6.4</v>
      </c>
      <c r="G33" s="27">
        <v>272.06799999999998</v>
      </c>
      <c r="H33" s="28">
        <v>50.6</v>
      </c>
      <c r="I33" s="28">
        <v>4.9000000000000004</v>
      </c>
      <c r="J33" s="31">
        <f t="shared" si="11"/>
        <v>28.1</v>
      </c>
      <c r="K33" s="45">
        <f t="shared" si="12"/>
        <v>44.725999999999999</v>
      </c>
      <c r="L33" s="27">
        <v>107.33</v>
      </c>
      <c r="M33" s="28">
        <v>62.1</v>
      </c>
      <c r="N33" s="28">
        <v>0</v>
      </c>
      <c r="O33" s="27">
        <v>64.83</v>
      </c>
      <c r="P33" s="28">
        <v>48.5</v>
      </c>
      <c r="Q33" s="28">
        <v>0</v>
      </c>
      <c r="R33" s="31">
        <f t="shared" si="13"/>
        <v>13.600000000000001</v>
      </c>
      <c r="S33" s="45">
        <f t="shared" si="14"/>
        <v>42.5</v>
      </c>
      <c r="T33" s="27">
        <v>3.4409999999999998</v>
      </c>
      <c r="U33" s="27">
        <v>11.183</v>
      </c>
      <c r="V33" s="1" t="s">
        <v>26</v>
      </c>
      <c r="X33" s="44">
        <v>105.438</v>
      </c>
      <c r="Y33" s="44">
        <v>64.113</v>
      </c>
      <c r="Z33" s="16">
        <f t="shared" si="4"/>
        <v>41.325000000000003</v>
      </c>
      <c r="AA33" s="16"/>
      <c r="AB33" s="43">
        <f t="shared" si="5"/>
        <v>8.664791666666666</v>
      </c>
      <c r="AC33" s="15"/>
      <c r="AD33" s="42">
        <f t="shared" si="6"/>
        <v>11.164999999999999</v>
      </c>
      <c r="AE33" s="41">
        <f t="shared" si="7"/>
        <v>1.8000000000000682E-2</v>
      </c>
      <c r="AF33" s="40">
        <f t="shared" si="8"/>
        <v>3.4380000000000002</v>
      </c>
      <c r="AG33" s="39">
        <f t="shared" si="9"/>
        <v>2.9999999999996696E-3</v>
      </c>
      <c r="AH33" s="38">
        <f t="shared" si="10"/>
        <v>1.2500551332755034</v>
      </c>
    </row>
    <row r="34" spans="1:38" x14ac:dyDescent="0.2">
      <c r="A34" s="47" t="s">
        <v>170</v>
      </c>
      <c r="B34" s="46" t="s">
        <v>83</v>
      </c>
      <c r="C34" s="29">
        <v>24</v>
      </c>
      <c r="D34" s="27">
        <v>312.875</v>
      </c>
      <c r="E34" s="28">
        <v>76.900000000000006</v>
      </c>
      <c r="F34" s="28">
        <v>6.3</v>
      </c>
      <c r="G34" s="27">
        <v>262.94400000000002</v>
      </c>
      <c r="H34" s="28">
        <v>49.6</v>
      </c>
      <c r="I34" s="28">
        <v>4.9000000000000004</v>
      </c>
      <c r="J34" s="31">
        <f t="shared" si="11"/>
        <v>27.300000000000004</v>
      </c>
      <c r="K34" s="45">
        <f t="shared" si="12"/>
        <v>49.930999999999997</v>
      </c>
      <c r="L34" s="27">
        <v>112.843</v>
      </c>
      <c r="M34" s="28">
        <v>60.7</v>
      </c>
      <c r="N34" s="28">
        <v>0</v>
      </c>
      <c r="O34" s="27">
        <v>64.489999999999995</v>
      </c>
      <c r="P34" s="28">
        <v>48.2</v>
      </c>
      <c r="Q34" s="28">
        <v>0</v>
      </c>
      <c r="R34" s="31">
        <f t="shared" si="13"/>
        <v>12.5</v>
      </c>
      <c r="S34" s="45">
        <f t="shared" si="14"/>
        <v>48.353000000000002</v>
      </c>
      <c r="T34" s="27">
        <v>3.6619999999999999</v>
      </c>
      <c r="U34" s="27">
        <v>11.031000000000001</v>
      </c>
      <c r="V34" s="1" t="s">
        <v>26</v>
      </c>
      <c r="X34" s="44">
        <v>110.93300000000001</v>
      </c>
      <c r="Y34" s="44">
        <v>63.783999999999999</v>
      </c>
      <c r="Z34" s="16">
        <f t="shared" si="4"/>
        <v>47.149000000000001</v>
      </c>
      <c r="AA34" s="16"/>
      <c r="AB34" s="43">
        <f t="shared" si="5"/>
        <v>8.2983333333333338</v>
      </c>
      <c r="AC34" s="15"/>
      <c r="AD34" s="42">
        <f t="shared" si="6"/>
        <v>11.018000000000001</v>
      </c>
      <c r="AE34" s="41">
        <f t="shared" si="7"/>
        <v>1.2999999999999901E-2</v>
      </c>
      <c r="AF34" s="40">
        <f t="shared" si="8"/>
        <v>3.6589999999999998</v>
      </c>
      <c r="AG34" s="39">
        <f t="shared" si="9"/>
        <v>3.0000000000001137E-3</v>
      </c>
      <c r="AH34" s="38">
        <f t="shared" si="10"/>
        <v>1.0580199586223669</v>
      </c>
    </row>
    <row r="35" spans="1:38" x14ac:dyDescent="0.2">
      <c r="A35" s="47" t="s">
        <v>171</v>
      </c>
      <c r="B35" s="46" t="s">
        <v>83</v>
      </c>
      <c r="C35" s="29">
        <v>24</v>
      </c>
      <c r="D35" s="27">
        <v>324.26400000000001</v>
      </c>
      <c r="E35" s="28">
        <v>77.099999999999994</v>
      </c>
      <c r="F35" s="28">
        <v>6.2</v>
      </c>
      <c r="G35" s="27">
        <v>280.27199999999999</v>
      </c>
      <c r="H35" s="28">
        <v>50.2</v>
      </c>
      <c r="I35" s="28">
        <v>4.8</v>
      </c>
      <c r="J35" s="31">
        <f t="shared" si="11"/>
        <v>26.899999999999991</v>
      </c>
      <c r="K35" s="45">
        <f t="shared" si="12"/>
        <v>43.991999999999997</v>
      </c>
      <c r="L35" s="27">
        <v>108.58499999999999</v>
      </c>
      <c r="M35" s="28">
        <v>61.3</v>
      </c>
      <c r="N35" s="28">
        <v>0</v>
      </c>
      <c r="O35" s="27">
        <v>66.25</v>
      </c>
      <c r="P35" s="28">
        <v>48.4</v>
      </c>
      <c r="Q35" s="28">
        <v>0</v>
      </c>
      <c r="R35" s="31">
        <f t="shared" si="13"/>
        <v>12.899999999999999</v>
      </c>
      <c r="S35" s="45">
        <f t="shared" si="14"/>
        <v>42.335000000000001</v>
      </c>
      <c r="T35" s="27">
        <v>3.3769999999999998</v>
      </c>
      <c r="U35" s="27">
        <v>10.95</v>
      </c>
      <c r="V35" s="1" t="s">
        <v>26</v>
      </c>
      <c r="X35" s="44">
        <v>106.71299999999999</v>
      </c>
      <c r="Y35" s="44">
        <v>65.52</v>
      </c>
      <c r="Z35" s="16">
        <f t="shared" si="4"/>
        <v>41.192999999999998</v>
      </c>
      <c r="AA35" s="16"/>
      <c r="AB35" s="43">
        <f t="shared" si="5"/>
        <v>8.9480000000000004</v>
      </c>
      <c r="AC35" s="15"/>
      <c r="AD35" s="42">
        <f t="shared" si="6"/>
        <v>10.930999999999999</v>
      </c>
      <c r="AE35" s="41">
        <f t="shared" si="7"/>
        <v>1.9000000000000128E-2</v>
      </c>
      <c r="AF35" s="40">
        <f t="shared" si="8"/>
        <v>3.37</v>
      </c>
      <c r="AG35" s="39">
        <f t="shared" si="9"/>
        <v>6.9999999999996732E-3</v>
      </c>
      <c r="AH35" s="38">
        <f t="shared" si="10"/>
        <v>0.99867271793115253</v>
      </c>
    </row>
    <row r="36" spans="1:38" x14ac:dyDescent="0.2">
      <c r="A36" s="47" t="s">
        <v>172</v>
      </c>
      <c r="B36" s="46" t="s">
        <v>83</v>
      </c>
      <c r="C36" s="29">
        <v>24</v>
      </c>
      <c r="D36" s="27">
        <v>319.53100000000001</v>
      </c>
      <c r="E36" s="28">
        <v>77.8</v>
      </c>
      <c r="F36" s="28">
        <v>6.2</v>
      </c>
      <c r="G36" s="27">
        <v>278.803</v>
      </c>
      <c r="H36" s="28">
        <v>50</v>
      </c>
      <c r="I36" s="28">
        <v>4.7</v>
      </c>
      <c r="J36" s="31">
        <f t="shared" si="11"/>
        <v>27.799999999999997</v>
      </c>
      <c r="K36" s="45">
        <f t="shared" si="12"/>
        <v>40.728000000000002</v>
      </c>
      <c r="L36" s="27">
        <v>106.40300000000001</v>
      </c>
      <c r="M36" s="28">
        <v>61.5</v>
      </c>
      <c r="N36" s="28">
        <v>0</v>
      </c>
      <c r="O36" s="27">
        <v>67.150000000000006</v>
      </c>
      <c r="P36" s="28">
        <v>48.3</v>
      </c>
      <c r="Q36" s="28">
        <v>0</v>
      </c>
      <c r="R36" s="31">
        <f t="shared" si="13"/>
        <v>13.200000000000003</v>
      </c>
      <c r="S36" s="45">
        <f t="shared" si="14"/>
        <v>39.253</v>
      </c>
      <c r="T36" s="27">
        <v>3.2210000000000001</v>
      </c>
      <c r="U36" s="27">
        <v>10.943</v>
      </c>
      <c r="V36" s="1" t="s">
        <v>26</v>
      </c>
      <c r="X36" s="44">
        <v>104.56</v>
      </c>
      <c r="Y36" s="44">
        <v>66.411000000000001</v>
      </c>
      <c r="Z36" s="16">
        <f t="shared" si="4"/>
        <v>38.149000000000001</v>
      </c>
      <c r="AA36" s="16"/>
      <c r="AB36" s="43">
        <f t="shared" si="5"/>
        <v>8.8496666666666659</v>
      </c>
      <c r="AC36" s="15"/>
      <c r="AD36" s="42">
        <f t="shared" si="6"/>
        <v>10.919</v>
      </c>
      <c r="AE36" s="41">
        <f t="shared" si="7"/>
        <v>2.3999999999999133E-2</v>
      </c>
      <c r="AF36" s="40">
        <f t="shared" si="8"/>
        <v>3.2229999999999999</v>
      </c>
      <c r="AG36" s="39">
        <f t="shared" si="9"/>
        <v>-1.9999999999997797E-3</v>
      </c>
      <c r="AH36" s="38">
        <f t="shared" si="10"/>
        <v>0.92502591435529768</v>
      </c>
    </row>
    <row r="37" spans="1:38" x14ac:dyDescent="0.2">
      <c r="A37" s="47" t="s">
        <v>173</v>
      </c>
      <c r="B37" s="46" t="s">
        <v>83</v>
      </c>
      <c r="C37" s="29">
        <v>24</v>
      </c>
      <c r="D37" s="27">
        <v>301.35199999999998</v>
      </c>
      <c r="E37" s="28">
        <v>77.5</v>
      </c>
      <c r="F37" s="28">
        <v>6.2</v>
      </c>
      <c r="G37" s="27">
        <v>259.23</v>
      </c>
      <c r="H37" s="28">
        <v>49.3</v>
      </c>
      <c r="I37" s="28">
        <v>4.7</v>
      </c>
      <c r="J37" s="31">
        <f t="shared" si="11"/>
        <v>28.200000000000003</v>
      </c>
      <c r="K37" s="45">
        <f t="shared" si="12"/>
        <v>42.122</v>
      </c>
      <c r="L37" s="27">
        <v>108.855</v>
      </c>
      <c r="M37" s="28">
        <v>60.9</v>
      </c>
      <c r="N37" s="28">
        <v>0</v>
      </c>
      <c r="O37" s="27">
        <v>68.11</v>
      </c>
      <c r="P37" s="28">
        <v>48.2</v>
      </c>
      <c r="Q37" s="28">
        <v>0</v>
      </c>
      <c r="R37" s="31">
        <f t="shared" si="13"/>
        <v>12.699999999999996</v>
      </c>
      <c r="S37" s="45">
        <f t="shared" si="14"/>
        <v>40.744999999999997</v>
      </c>
      <c r="T37" s="27">
        <v>3.266</v>
      </c>
      <c r="U37" s="27">
        <v>10.590999999999999</v>
      </c>
      <c r="V37" s="1" t="s">
        <v>26</v>
      </c>
      <c r="X37" s="44">
        <v>107.006</v>
      </c>
      <c r="Y37" s="44">
        <v>67.364000000000004</v>
      </c>
      <c r="Z37" s="16">
        <f t="shared" si="4"/>
        <v>39.642000000000003</v>
      </c>
      <c r="AA37" s="16"/>
      <c r="AB37" s="43">
        <f t="shared" si="5"/>
        <v>7.9944166666666669</v>
      </c>
      <c r="AC37" s="15"/>
      <c r="AD37" s="42">
        <f t="shared" si="6"/>
        <v>10.574999999999999</v>
      </c>
      <c r="AE37" s="41">
        <f t="shared" si="7"/>
        <v>1.6000000000000014E-2</v>
      </c>
      <c r="AF37" s="40">
        <f t="shared" si="8"/>
        <v>3.27</v>
      </c>
      <c r="AG37" s="39">
        <f t="shared" si="9"/>
        <v>-4.0000000000000036E-3</v>
      </c>
      <c r="AH37" s="38">
        <f t="shared" si="10"/>
        <v>0.95667939667476631</v>
      </c>
    </row>
    <row r="38" spans="1:38" x14ac:dyDescent="0.2">
      <c r="A38" s="47" t="s">
        <v>174</v>
      </c>
      <c r="B38" s="46" t="s">
        <v>83</v>
      </c>
      <c r="C38" s="29">
        <v>24</v>
      </c>
      <c r="D38" s="27">
        <v>289.202</v>
      </c>
      <c r="E38" s="28">
        <v>77.099999999999994</v>
      </c>
      <c r="F38" s="28">
        <v>6.1</v>
      </c>
      <c r="G38" s="27">
        <v>247.482</v>
      </c>
      <c r="H38" s="28">
        <v>48.5</v>
      </c>
      <c r="I38" s="28">
        <v>4.8</v>
      </c>
      <c r="J38" s="31">
        <f t="shared" si="11"/>
        <v>28.599999999999994</v>
      </c>
      <c r="K38" s="45">
        <f t="shared" si="12"/>
        <v>41.72</v>
      </c>
      <c r="L38" s="27">
        <v>107.193</v>
      </c>
      <c r="M38" s="28">
        <v>59.9</v>
      </c>
      <c r="N38" s="28">
        <v>0</v>
      </c>
      <c r="O38" s="27">
        <v>66.41</v>
      </c>
      <c r="P38" s="28">
        <v>47.6</v>
      </c>
      <c r="Q38" s="28">
        <v>0</v>
      </c>
      <c r="R38" s="31">
        <f t="shared" si="13"/>
        <v>12.299999999999997</v>
      </c>
      <c r="S38" s="45">
        <f t="shared" si="14"/>
        <v>40.783000000000001</v>
      </c>
      <c r="T38" s="27">
        <v>3.194</v>
      </c>
      <c r="U38" s="27">
        <v>10.314</v>
      </c>
      <c r="V38" s="1" t="s">
        <v>26</v>
      </c>
      <c r="X38" s="44">
        <v>105.42100000000001</v>
      </c>
      <c r="Y38" s="44">
        <v>65.7</v>
      </c>
      <c r="Z38" s="16">
        <f t="shared" si="4"/>
        <v>39.720999999999997</v>
      </c>
      <c r="AA38" s="16"/>
      <c r="AB38" s="43">
        <f t="shared" si="5"/>
        <v>7.5742499999999993</v>
      </c>
      <c r="AC38" s="15"/>
      <c r="AD38" s="42">
        <f t="shared" si="6"/>
        <v>10.295</v>
      </c>
      <c r="AE38" s="41">
        <f t="shared" si="7"/>
        <v>1.9000000000000128E-2</v>
      </c>
      <c r="AF38" s="40">
        <f t="shared" si="8"/>
        <v>3.1869999999999998</v>
      </c>
      <c r="AG38" s="39">
        <f t="shared" si="9"/>
        <v>7.0000000000001172E-3</v>
      </c>
      <c r="AH38" s="38">
        <f t="shared" si="10"/>
        <v>0.80773551207764704</v>
      </c>
    </row>
    <row r="39" spans="1:38" x14ac:dyDescent="0.2">
      <c r="A39" s="47" t="s">
        <v>175</v>
      </c>
      <c r="B39" s="46" t="s">
        <v>83</v>
      </c>
      <c r="C39" s="29">
        <v>24</v>
      </c>
      <c r="D39" s="27">
        <v>295.697</v>
      </c>
      <c r="E39" s="28">
        <v>77.099999999999994</v>
      </c>
      <c r="F39" s="28">
        <v>6</v>
      </c>
      <c r="G39" s="27">
        <v>256.97000000000003</v>
      </c>
      <c r="H39" s="28">
        <v>48.8</v>
      </c>
      <c r="I39" s="28">
        <v>4.7</v>
      </c>
      <c r="J39" s="31">
        <f t="shared" si="11"/>
        <v>28.299999999999997</v>
      </c>
      <c r="K39" s="45">
        <f t="shared" si="12"/>
        <v>38.726999999999997</v>
      </c>
      <c r="L39" s="27">
        <v>105.255</v>
      </c>
      <c r="M39" s="28">
        <v>60</v>
      </c>
      <c r="N39" s="28">
        <v>0</v>
      </c>
      <c r="O39" s="27">
        <v>67.180000000000007</v>
      </c>
      <c r="P39" s="28">
        <v>47.6</v>
      </c>
      <c r="Q39" s="28">
        <v>0</v>
      </c>
      <c r="R39" s="31">
        <f t="shared" si="13"/>
        <v>12.399999999999999</v>
      </c>
      <c r="S39" s="45">
        <f t="shared" si="14"/>
        <v>38.075000000000003</v>
      </c>
      <c r="T39" s="27">
        <v>3.05</v>
      </c>
      <c r="U39" s="27">
        <v>10.268000000000001</v>
      </c>
      <c r="V39" s="1" t="s">
        <v>26</v>
      </c>
      <c r="X39" s="44">
        <v>103.515</v>
      </c>
      <c r="Y39" s="44">
        <v>66.463999999999999</v>
      </c>
      <c r="Z39" s="16">
        <f t="shared" si="4"/>
        <v>37.051000000000002</v>
      </c>
      <c r="AA39" s="16"/>
      <c r="AB39" s="43">
        <f t="shared" si="5"/>
        <v>7.9377500000000012</v>
      </c>
      <c r="AC39" s="15"/>
      <c r="AD39" s="42">
        <f t="shared" si="6"/>
        <v>10.257999999999999</v>
      </c>
      <c r="AE39" s="41">
        <f t="shared" si="7"/>
        <v>1.0000000000001563E-2</v>
      </c>
      <c r="AF39" s="40">
        <f t="shared" si="8"/>
        <v>3.0470000000000002</v>
      </c>
      <c r="AG39" s="39">
        <f t="shared" si="9"/>
        <v>2.9999999999996696E-3</v>
      </c>
      <c r="AH39" s="38">
        <f t="shared" si="10"/>
        <v>0.65221621200918189</v>
      </c>
    </row>
    <row r="40" spans="1:38" x14ac:dyDescent="0.2">
      <c r="A40" s="47" t="s">
        <v>176</v>
      </c>
      <c r="B40" s="46" t="s">
        <v>83</v>
      </c>
      <c r="C40" s="29">
        <v>24</v>
      </c>
      <c r="D40" s="27">
        <v>275.471</v>
      </c>
      <c r="E40" s="28">
        <v>77.2</v>
      </c>
      <c r="F40" s="28">
        <v>6.3</v>
      </c>
      <c r="G40" s="27">
        <v>232.18299999999999</v>
      </c>
      <c r="H40" s="28">
        <v>47.8</v>
      </c>
      <c r="I40" s="28">
        <v>4.5999999999999996</v>
      </c>
      <c r="J40" s="31">
        <f t="shared" si="11"/>
        <v>29.400000000000006</v>
      </c>
      <c r="K40" s="45">
        <f t="shared" si="12"/>
        <v>43.287999999999997</v>
      </c>
      <c r="L40" s="27">
        <v>110.97</v>
      </c>
      <c r="M40" s="28">
        <v>60.3</v>
      </c>
      <c r="N40" s="28">
        <v>0</v>
      </c>
      <c r="O40" s="27">
        <v>67.760000000000005</v>
      </c>
      <c r="P40" s="28">
        <v>48.1</v>
      </c>
      <c r="Q40" s="28">
        <v>0</v>
      </c>
      <c r="R40" s="31">
        <f t="shared" si="13"/>
        <v>12.199999999999996</v>
      </c>
      <c r="S40" s="45">
        <f t="shared" si="14"/>
        <v>43.21</v>
      </c>
      <c r="T40" s="27">
        <v>3.3559999999999999</v>
      </c>
      <c r="U40" s="27">
        <v>10.194000000000001</v>
      </c>
      <c r="V40" s="1" t="s">
        <v>26</v>
      </c>
      <c r="X40" s="44">
        <v>109.117</v>
      </c>
      <c r="Y40" s="44">
        <v>67.021000000000001</v>
      </c>
      <c r="Z40" s="16">
        <f t="shared" si="4"/>
        <v>42.095999999999997</v>
      </c>
      <c r="AA40" s="16"/>
      <c r="AB40" s="43">
        <f t="shared" si="5"/>
        <v>6.8817499999999994</v>
      </c>
      <c r="AC40" s="15"/>
      <c r="AD40" s="42">
        <f t="shared" si="6"/>
        <v>10.167999999999999</v>
      </c>
      <c r="AE40" s="41">
        <f t="shared" si="7"/>
        <v>2.6000000000001577E-2</v>
      </c>
      <c r="AF40" s="40">
        <f t="shared" si="8"/>
        <v>3.3559999999999999</v>
      </c>
      <c r="AG40" s="39">
        <f t="shared" si="9"/>
        <v>0</v>
      </c>
      <c r="AH40" s="38">
        <f t="shared" si="10"/>
        <v>0.51338814641898856</v>
      </c>
      <c r="AJ40" s="48"/>
      <c r="AK40" s="48"/>
      <c r="AL40" s="48"/>
    </row>
    <row r="41" spans="1:38" x14ac:dyDescent="0.2">
      <c r="A41" s="47" t="s">
        <v>177</v>
      </c>
      <c r="B41" s="46" t="s">
        <v>83</v>
      </c>
      <c r="C41" s="29">
        <v>24</v>
      </c>
      <c r="D41" s="27">
        <v>279.13200000000001</v>
      </c>
      <c r="E41" s="28">
        <v>77.2</v>
      </c>
      <c r="F41" s="28">
        <v>5.9</v>
      </c>
      <c r="G41" s="27">
        <v>229.76900000000001</v>
      </c>
      <c r="H41" s="28">
        <v>47.9</v>
      </c>
      <c r="I41" s="28">
        <v>4.3</v>
      </c>
      <c r="J41" s="31">
        <f t="shared" si="11"/>
        <v>29.300000000000004</v>
      </c>
      <c r="K41" s="45">
        <f t="shared" si="12"/>
        <v>49.363</v>
      </c>
      <c r="L41" s="27">
        <v>118.375</v>
      </c>
      <c r="M41" s="28">
        <v>59.7</v>
      </c>
      <c r="N41" s="28">
        <v>0</v>
      </c>
      <c r="O41" s="27">
        <v>69.03</v>
      </c>
      <c r="P41" s="28">
        <v>48.3</v>
      </c>
      <c r="Q41" s="28">
        <v>0</v>
      </c>
      <c r="R41" s="31">
        <f t="shared" ref="R41:R46" si="15">M41-P41</f>
        <v>11.400000000000006</v>
      </c>
      <c r="S41" s="45">
        <f t="shared" ref="S41:S46" si="16">ROUND(L41-O41,3)</f>
        <v>49.344999999999999</v>
      </c>
      <c r="T41" s="27">
        <v>3.6579999999999999</v>
      </c>
      <c r="U41" s="27">
        <v>10.554</v>
      </c>
      <c r="V41" s="1" t="s">
        <v>26</v>
      </c>
      <c r="X41" s="44">
        <v>116.434</v>
      </c>
      <c r="Y41" s="44">
        <v>68.272000000000006</v>
      </c>
      <c r="Z41" s="16">
        <f t="shared" si="4"/>
        <v>48.161999999999999</v>
      </c>
      <c r="AA41" s="16"/>
      <c r="AB41" s="43">
        <f t="shared" si="5"/>
        <v>6.7290416666666673</v>
      </c>
      <c r="AC41" s="15"/>
      <c r="AD41" s="42">
        <f t="shared" si="6"/>
        <v>10.542999999999999</v>
      </c>
      <c r="AE41" s="41">
        <f t="shared" si="7"/>
        <v>1.1000000000001009E-2</v>
      </c>
      <c r="AF41" s="40">
        <f t="shared" si="8"/>
        <v>3.6539999999999999</v>
      </c>
      <c r="AG41" s="39">
        <f t="shared" si="9"/>
        <v>4.0000000000000036E-3</v>
      </c>
      <c r="AH41" s="38">
        <f t="shared" si="10"/>
        <v>0.52269888453185609</v>
      </c>
      <c r="AJ41" s="48"/>
      <c r="AK41" s="48"/>
      <c r="AL41" s="48"/>
    </row>
    <row r="42" spans="1:38" x14ac:dyDescent="0.2">
      <c r="A42" s="47" t="s">
        <v>178</v>
      </c>
      <c r="B42" s="46" t="s">
        <v>83</v>
      </c>
      <c r="C42" s="29">
        <v>24</v>
      </c>
      <c r="D42" s="27">
        <v>291.666</v>
      </c>
      <c r="E42" s="28">
        <v>77.2</v>
      </c>
      <c r="F42" s="28">
        <v>6.2</v>
      </c>
      <c r="G42" s="27">
        <v>252.18799999999999</v>
      </c>
      <c r="H42" s="28">
        <v>48.7</v>
      </c>
      <c r="I42" s="28">
        <v>4.4000000000000004</v>
      </c>
      <c r="J42" s="31">
        <f>E42-H42</f>
        <v>28.5</v>
      </c>
      <c r="K42" s="45">
        <f>ROUND(D42-G42,3)</f>
        <v>39.478000000000002</v>
      </c>
      <c r="L42" s="27">
        <v>108.02500000000001</v>
      </c>
      <c r="M42" s="28">
        <v>61.1</v>
      </c>
      <c r="N42" s="28">
        <v>0</v>
      </c>
      <c r="O42" s="27">
        <v>68.97</v>
      </c>
      <c r="P42" s="28">
        <v>48.7</v>
      </c>
      <c r="Q42" s="28">
        <v>0</v>
      </c>
      <c r="R42" s="31">
        <f t="shared" si="15"/>
        <v>12.399999999999999</v>
      </c>
      <c r="S42" s="45">
        <f t="shared" si="16"/>
        <v>39.055</v>
      </c>
      <c r="T42" s="27">
        <v>3.1709999999999998</v>
      </c>
      <c r="U42" s="27">
        <v>10.234999999999999</v>
      </c>
      <c r="V42" s="1" t="s">
        <v>26</v>
      </c>
      <c r="X42" s="44">
        <v>106.17400000000001</v>
      </c>
      <c r="Y42" s="44">
        <v>68.2</v>
      </c>
      <c r="Z42" s="16">
        <f t="shared" si="4"/>
        <v>37.973999999999997</v>
      </c>
      <c r="AA42" s="16"/>
      <c r="AB42" s="43">
        <f t="shared" si="5"/>
        <v>7.6661666666666664</v>
      </c>
      <c r="AC42" s="15"/>
      <c r="AD42" s="90">
        <f t="shared" si="6"/>
        <v>10.234999999999999</v>
      </c>
      <c r="AE42" s="41">
        <f t="shared" si="7"/>
        <v>0</v>
      </c>
      <c r="AF42" s="40">
        <f t="shared" si="8"/>
        <v>3.1659999999999999</v>
      </c>
      <c r="AG42" s="39">
        <f t="shared" si="9"/>
        <v>4.9999999999998934E-3</v>
      </c>
      <c r="AH42" s="38">
        <f t="shared" si="10"/>
        <v>0.59638047805605543</v>
      </c>
      <c r="AJ42" s="48"/>
      <c r="AK42" s="48"/>
      <c r="AL42" s="48"/>
    </row>
    <row r="43" spans="1:38" x14ac:dyDescent="0.2">
      <c r="A43" s="47" t="s">
        <v>179</v>
      </c>
      <c r="B43" s="46" t="s">
        <v>83</v>
      </c>
      <c r="C43" s="29">
        <v>24</v>
      </c>
      <c r="D43" s="27">
        <v>306.928</v>
      </c>
      <c r="E43" s="28">
        <v>76.400000000000006</v>
      </c>
      <c r="F43" s="28">
        <v>6.1</v>
      </c>
      <c r="G43" s="27">
        <v>266.08199999999999</v>
      </c>
      <c r="H43" s="28">
        <v>48.9</v>
      </c>
      <c r="I43" s="28">
        <v>4.5999999999999996</v>
      </c>
      <c r="J43" s="31">
        <f>E43-H43</f>
        <v>27.500000000000007</v>
      </c>
      <c r="K43" s="45">
        <f>ROUND(D43-G43,3)</f>
        <v>40.845999999999997</v>
      </c>
      <c r="L43" s="27">
        <v>106.863</v>
      </c>
      <c r="M43" s="28">
        <v>59.9</v>
      </c>
      <c r="N43" s="28">
        <v>0</v>
      </c>
      <c r="O43" s="27">
        <v>66.599999999999994</v>
      </c>
      <c r="P43" s="28">
        <v>47.6</v>
      </c>
      <c r="Q43" s="28">
        <v>0</v>
      </c>
      <c r="R43" s="31">
        <f t="shared" si="15"/>
        <v>12.299999999999997</v>
      </c>
      <c r="S43" s="45">
        <f t="shared" si="16"/>
        <v>40.262999999999998</v>
      </c>
      <c r="T43" s="27">
        <v>3.1640000000000001</v>
      </c>
      <c r="U43" s="27">
        <v>10.468</v>
      </c>
      <c r="V43" s="1" t="s">
        <v>26</v>
      </c>
      <c r="X43" s="44">
        <v>105.098</v>
      </c>
      <c r="Y43" s="44">
        <v>65.888000000000005</v>
      </c>
      <c r="Z43" s="16">
        <f t="shared" si="4"/>
        <v>39.21</v>
      </c>
      <c r="AA43" s="16"/>
      <c r="AB43" s="43">
        <f t="shared" si="5"/>
        <v>8.3414166666666656</v>
      </c>
      <c r="AC43" s="15"/>
      <c r="AD43" s="42">
        <f t="shared" si="6"/>
        <v>10.438000000000001</v>
      </c>
      <c r="AE43" s="41">
        <f t="shared" si="7"/>
        <v>2.9999999999999361E-2</v>
      </c>
      <c r="AF43" s="40">
        <f t="shared" si="8"/>
        <v>3.1589999999999998</v>
      </c>
      <c r="AG43" s="39">
        <f t="shared" si="9"/>
        <v>5.0000000000003375E-3</v>
      </c>
      <c r="AH43" s="38">
        <f t="shared" si="10"/>
        <v>0.61484805435918088</v>
      </c>
      <c r="AJ43" s="48"/>
      <c r="AK43" s="48"/>
      <c r="AL43" s="48"/>
    </row>
    <row r="44" spans="1:38" x14ac:dyDescent="0.2">
      <c r="A44" s="47" t="s">
        <v>180</v>
      </c>
      <c r="B44" s="46" t="s">
        <v>83</v>
      </c>
      <c r="C44" s="29">
        <v>24</v>
      </c>
      <c r="D44" s="27">
        <v>309.7</v>
      </c>
      <c r="E44" s="28">
        <v>78.400000000000006</v>
      </c>
      <c r="F44" s="28">
        <v>6.1</v>
      </c>
      <c r="G44" s="27">
        <v>269.61200000000002</v>
      </c>
      <c r="H44" s="28">
        <v>49.7</v>
      </c>
      <c r="I44" s="28">
        <v>4.5999999999999996</v>
      </c>
      <c r="J44" s="31">
        <f>E44-H44</f>
        <v>28.700000000000003</v>
      </c>
      <c r="K44" s="45">
        <f>ROUND(D44-G44,3)</f>
        <v>40.088000000000001</v>
      </c>
      <c r="L44" s="27">
        <v>106.848</v>
      </c>
      <c r="M44" s="28">
        <v>60.6</v>
      </c>
      <c r="N44" s="28">
        <v>0</v>
      </c>
      <c r="O44" s="27">
        <v>67.22</v>
      </c>
      <c r="P44" s="28">
        <v>48</v>
      </c>
      <c r="Q44" s="28">
        <v>0</v>
      </c>
      <c r="R44" s="31">
        <f t="shared" si="15"/>
        <v>12.600000000000001</v>
      </c>
      <c r="S44" s="45">
        <f t="shared" si="16"/>
        <v>39.628</v>
      </c>
      <c r="T44" s="27">
        <v>3.1840000000000002</v>
      </c>
      <c r="U44" s="27">
        <v>10.913</v>
      </c>
      <c r="V44" s="1" t="s">
        <v>26</v>
      </c>
      <c r="X44" s="44">
        <v>105.044</v>
      </c>
      <c r="Y44" s="44">
        <v>66.492000000000004</v>
      </c>
      <c r="Z44" s="16">
        <f t="shared" si="4"/>
        <v>38.552</v>
      </c>
      <c r="AA44" s="16"/>
      <c r="AB44" s="43">
        <f t="shared" si="5"/>
        <v>8.4633333333333329</v>
      </c>
      <c r="AC44" s="15"/>
      <c r="AD44" s="42">
        <f t="shared" si="6"/>
        <v>10.881</v>
      </c>
      <c r="AE44" s="41">
        <f t="shared" si="7"/>
        <v>3.2000000000000028E-2</v>
      </c>
      <c r="AF44" s="40">
        <f t="shared" si="8"/>
        <v>3.1739999999999999</v>
      </c>
      <c r="AG44" s="39">
        <f t="shared" si="9"/>
        <v>1.0000000000000231E-2</v>
      </c>
      <c r="AH44" s="38">
        <f t="shared" si="10"/>
        <v>0.56970757978131581</v>
      </c>
      <c r="AJ44" s="48"/>
      <c r="AK44" s="48"/>
      <c r="AL44" s="48"/>
    </row>
    <row r="45" spans="1:38" x14ac:dyDescent="0.2">
      <c r="A45" s="47" t="s">
        <v>181</v>
      </c>
      <c r="B45" s="46" t="s">
        <v>83</v>
      </c>
      <c r="C45" s="29">
        <v>24</v>
      </c>
      <c r="D45" s="27">
        <v>304.24099999999999</v>
      </c>
      <c r="E45" s="28">
        <v>79.900000000000006</v>
      </c>
      <c r="F45" s="28">
        <v>6.1</v>
      </c>
      <c r="G45" s="27">
        <v>264.065</v>
      </c>
      <c r="H45" s="28">
        <v>50.2</v>
      </c>
      <c r="I45" s="28">
        <v>4.7</v>
      </c>
      <c r="J45" s="31">
        <f>E45-H45</f>
        <v>29.700000000000003</v>
      </c>
      <c r="K45" s="45">
        <f>ROUND(D45-G45,3)</f>
        <v>40.176000000000002</v>
      </c>
      <c r="L45" s="27">
        <v>104.833</v>
      </c>
      <c r="M45" s="28">
        <v>61.1</v>
      </c>
      <c r="N45" s="28">
        <v>0</v>
      </c>
      <c r="O45" s="27">
        <v>65.239999999999995</v>
      </c>
      <c r="P45" s="28">
        <v>48</v>
      </c>
      <c r="Q45" s="28">
        <v>0</v>
      </c>
      <c r="R45" s="31">
        <f t="shared" si="15"/>
        <v>13.100000000000001</v>
      </c>
      <c r="S45" s="45">
        <f t="shared" si="16"/>
        <v>39.593000000000004</v>
      </c>
      <c r="T45" s="27">
        <v>3.2040000000000002</v>
      </c>
      <c r="U45" s="27">
        <v>11.077999999999999</v>
      </c>
      <c r="V45" s="1" t="s">
        <v>26</v>
      </c>
      <c r="X45" s="44">
        <v>103.038</v>
      </c>
      <c r="Y45" s="44">
        <v>64.533000000000001</v>
      </c>
      <c r="Z45" s="16">
        <f t="shared" si="4"/>
        <v>38.505000000000003</v>
      </c>
      <c r="AA45" s="16"/>
      <c r="AB45" s="43">
        <f t="shared" si="5"/>
        <v>8.3138333333333332</v>
      </c>
      <c r="AC45" s="15"/>
      <c r="AD45" s="42">
        <f t="shared" si="6"/>
        <v>11.053000000000001</v>
      </c>
      <c r="AE45" s="41">
        <f t="shared" si="7"/>
        <v>2.4999999999998579E-2</v>
      </c>
      <c r="AF45" s="40">
        <f t="shared" si="8"/>
        <v>3.198</v>
      </c>
      <c r="AG45" s="39">
        <f t="shared" si="9"/>
        <v>6.0000000000002274E-3</v>
      </c>
      <c r="AH45" s="38">
        <f t="shared" si="10"/>
        <v>0.63279874273379644</v>
      </c>
      <c r="AJ45" s="48"/>
      <c r="AK45" s="48"/>
      <c r="AL45" s="48"/>
    </row>
    <row r="46" spans="1:38" x14ac:dyDescent="0.2">
      <c r="A46" s="47" t="s">
        <v>182</v>
      </c>
      <c r="B46" s="46" t="s">
        <v>83</v>
      </c>
      <c r="C46" s="29">
        <v>24</v>
      </c>
      <c r="D46" s="27">
        <v>282.86399999999998</v>
      </c>
      <c r="E46" s="28">
        <v>80.2</v>
      </c>
      <c r="F46" s="28">
        <v>6.2</v>
      </c>
      <c r="G46" s="27">
        <v>243.08199999999999</v>
      </c>
      <c r="H46" s="28">
        <v>49.5</v>
      </c>
      <c r="I46" s="28">
        <v>4.7</v>
      </c>
      <c r="J46" s="31">
        <f>E46-H46</f>
        <v>30.700000000000003</v>
      </c>
      <c r="K46" s="45">
        <f>ROUND(D46-G46,3)</f>
        <v>39.781999999999996</v>
      </c>
      <c r="L46" s="27">
        <v>105.583</v>
      </c>
      <c r="M46" s="28">
        <v>61.5</v>
      </c>
      <c r="N46" s="28">
        <v>0</v>
      </c>
      <c r="O46" s="27">
        <v>65.849999999999994</v>
      </c>
      <c r="P46" s="28">
        <v>48.4</v>
      </c>
      <c r="Q46" s="28">
        <v>0</v>
      </c>
      <c r="R46" s="31">
        <f t="shared" si="15"/>
        <v>13.100000000000001</v>
      </c>
      <c r="S46" s="45">
        <f t="shared" si="16"/>
        <v>39.732999999999997</v>
      </c>
      <c r="T46" s="27">
        <v>3.226</v>
      </c>
      <c r="U46" s="27">
        <v>10.648999999999999</v>
      </c>
      <c r="V46" s="1" t="s">
        <v>26</v>
      </c>
      <c r="X46" s="44">
        <v>103.756</v>
      </c>
      <c r="Y46" s="44">
        <v>65.123000000000005</v>
      </c>
      <c r="Z46" s="16">
        <f t="shared" si="4"/>
        <v>38.633000000000003</v>
      </c>
      <c r="AA46" s="16"/>
      <c r="AB46" s="43">
        <f t="shared" si="5"/>
        <v>7.4149583333333338</v>
      </c>
      <c r="AC46" s="15"/>
      <c r="AD46" s="42">
        <f t="shared" si="6"/>
        <v>10.653</v>
      </c>
      <c r="AE46" s="41">
        <f t="shared" si="7"/>
        <v>-4.0000000000013358E-3</v>
      </c>
      <c r="AF46" s="40">
        <f t="shared" si="8"/>
        <v>3.2290000000000001</v>
      </c>
      <c r="AG46" s="39">
        <f t="shared" si="9"/>
        <v>-3.0000000000001137E-3</v>
      </c>
      <c r="AH46" s="38">
        <f t="shared" si="10"/>
        <v>0.4726800009873186</v>
      </c>
    </row>
    <row r="47" spans="1:38" x14ac:dyDescent="0.2">
      <c r="A47" s="29" t="s">
        <v>25</v>
      </c>
      <c r="B47" s="29"/>
      <c r="C47" s="29"/>
      <c r="D47" s="27">
        <f>ROUND(AVERAGE(D17:D46),3)</f>
        <v>294.685</v>
      </c>
      <c r="E47" s="28">
        <f>ROUND(AVERAGE(E17:E46),1)</f>
        <v>75.599999999999994</v>
      </c>
      <c r="F47" s="33">
        <f>IF(SUM(F17:F46)=0,0,ROUND(AVERAGE(F17:F46),1))</f>
        <v>6.2</v>
      </c>
      <c r="G47" s="27">
        <f>ROUND(AVERAGE(G17:G46),3)</f>
        <v>252.08799999999999</v>
      </c>
      <c r="H47" s="28">
        <f>ROUND(AVERAGE(H17:H46),1)</f>
        <v>47.6</v>
      </c>
      <c r="I47" s="33">
        <f>IF(SUM(I17:I46)=0,0,ROUND(AVERAGE(I17:I46),1))</f>
        <v>4.8</v>
      </c>
      <c r="J47" s="31">
        <f>ROUND(AVERAGE(J17:J46),1)</f>
        <v>28</v>
      </c>
      <c r="K47" s="27">
        <f>ROUND(AVERAGE(K17:K46),3)</f>
        <v>42.595999999999997</v>
      </c>
      <c r="L47" s="27">
        <f>ROUND(AVERAGE(L17:L46),3)</f>
        <v>108.468</v>
      </c>
      <c r="M47" s="28">
        <f>ROUND(AVERAGE(M17:M46),1)</f>
        <v>61.6</v>
      </c>
      <c r="N47" s="32">
        <f>IF(SUM(N17:N46)=0,0,ROUND(AVERAGE(N17:N46),1))</f>
        <v>0</v>
      </c>
      <c r="O47" s="27">
        <f>ROUND(AVERAGE(O17:O46),3)</f>
        <v>67.373000000000005</v>
      </c>
      <c r="P47" s="28">
        <f>ROUND(AVERAGE(P17:P46),1)</f>
        <v>48.6</v>
      </c>
      <c r="Q47" s="32">
        <f>IF(SUM(Q17:Q46)=0,0,ROUND(AVERAGE(Q17:Q46),1))</f>
        <v>0</v>
      </c>
      <c r="R47" s="31">
        <f>ROUND(AVERAGE(R17:R46),1)</f>
        <v>13</v>
      </c>
      <c r="S47" s="27">
        <f>ROUND(AVERAGE(S17:S46),3)</f>
        <v>41.094999999999999</v>
      </c>
      <c r="T47" s="27"/>
      <c r="U47" s="27"/>
      <c r="X47" s="30"/>
      <c r="Y47" s="30"/>
      <c r="Z47" s="30"/>
      <c r="AA47" s="30"/>
    </row>
    <row r="48" spans="1:38" x14ac:dyDescent="0.2">
      <c r="A48" s="29" t="s">
        <v>24</v>
      </c>
      <c r="B48" s="29"/>
      <c r="C48" s="29">
        <f>SUM(C17:C46)</f>
        <v>720</v>
      </c>
      <c r="D48" s="27">
        <f>SUM(D17:D46)</f>
        <v>8840.5360000000001</v>
      </c>
      <c r="E48" s="28"/>
      <c r="F48" s="28"/>
      <c r="G48" s="27">
        <f>SUM(G17:G46)</f>
        <v>7562.643</v>
      </c>
      <c r="H48" s="28"/>
      <c r="I48" s="28"/>
      <c r="J48" s="28"/>
      <c r="K48" s="27">
        <f>SUM(K17:K46)</f>
        <v>1277.8929999999998</v>
      </c>
      <c r="L48" s="27">
        <f>SUM(L17:L46)</f>
        <v>3254.0429999999997</v>
      </c>
      <c r="M48" s="28"/>
      <c r="N48" s="28"/>
      <c r="O48" s="27">
        <f>SUM(O17:O46)</f>
        <v>2021.1999999999996</v>
      </c>
      <c r="P48" s="28"/>
      <c r="Q48" s="28"/>
      <c r="R48" s="28"/>
      <c r="S48" s="86">
        <f>SUM(S17:S46)</f>
        <v>1232.8430000000001</v>
      </c>
      <c r="T48" s="27">
        <f>SUM(T17:T46)</f>
        <v>99.911000000000001</v>
      </c>
      <c r="U48" s="27">
        <f>SUM(U17:U46)</f>
        <v>308.30700000000002</v>
      </c>
      <c r="X48" s="16">
        <f>SUM(X17:X46)</f>
        <v>3197.4109999999996</v>
      </c>
      <c r="Y48" s="16">
        <f>SUM(Y17:Y46)</f>
        <v>1998.7180000000001</v>
      </c>
      <c r="Z48" s="16">
        <f>SUM(Z17:Z46)</f>
        <v>1198.6930000000002</v>
      </c>
      <c r="AA48" s="16"/>
      <c r="AC48" s="15"/>
    </row>
    <row r="49" spans="1:34" x14ac:dyDescent="0.2">
      <c r="X49" s="16"/>
      <c r="Y49" s="16"/>
      <c r="Z49" s="16"/>
      <c r="AA49" s="16"/>
      <c r="AC49" s="15"/>
      <c r="AD49" s="25">
        <f>31-COUNTIF(A17:A46,"")</f>
        <v>31</v>
      </c>
    </row>
    <row r="50" spans="1:34" x14ac:dyDescent="0.2">
      <c r="A50" s="1" t="s">
        <v>23</v>
      </c>
      <c r="D50" s="26">
        <f>IF(SUM(C17:C45)=672,ROUND(AVERAGE(D38:D44)*$AD$51,3),IF(SUM(C17:C46)=696,ROUND(AVERAGE(D39:D45)*$AD$51,3),IF(SUM(C17:C46)=720,ROUND(AVERAGE(D40:D46)*$AD$51,3),IF(SUM(C17:C47)=744,ROUND(AVERAGE(D41:D46)*$AD$51,3),IF(OR(AF51=5,AF51=7,AF51=10,AF51=12),ROUND(AVERAGE(D40:D46)*$AD$51,3),IF(AF51=3,ROUND(AVERAGE(D38:D44)*$AD$51,3),ROUND(AVERAGE(D41:D46)*$AD$51,3)))))))</f>
        <v>2635.7170000000001</v>
      </c>
      <c r="E50" s="17"/>
      <c r="F50" s="17"/>
      <c r="G50" s="26">
        <f>IF(SUM(C17:C45)=672,ROUND(AVERAGE(G38:G44)*$AD$51,3),IF(SUM(C17:C46)=696,ROUND(AVERAGE(G39:G45)*$AD$51,3),IF(SUM(C17:C46)=720,ROUND(AVERAGE(G40:G46)*$AD$51,3),IF(SUM(C17:C47)=744,ROUND(AVERAGE(G41:G46)*$AD$51,3),IF(OR(AF51=5,AF51=7,AF51=10,AF51=12),ROUND(AVERAGE(G40:G46)*$AD$51,3),IF(AF51=3,ROUND(AVERAGE(G38:G44)*$AD$51,3),ROUND(AVERAGE(G41:G46)*$AD$51,3)))))))</f>
        <v>2258.9760000000001</v>
      </c>
      <c r="H50" s="17"/>
      <c r="I50" s="17"/>
      <c r="J50" s="17"/>
      <c r="K50" s="26">
        <f>IF(SUM(C17:C45)=672,ROUND(AVERAGE(K38:K44)*$AD$51,3),IF(SUM(C17:C46)=696,ROUND(AVERAGE(K39:K45)*$AD$51,3),IF(SUM(C17:C46)=720,ROUND(AVERAGE(K40:K46)*$AD$51,3),IF(SUM(C17:C47)=744,ROUND(AVERAGE(K41:K46)*$AD$51,3),IF(OR(AF51=5,AF51=7,AF51=10,AF51=12),ROUND(AVERAGE(K40:K46)*$AD$51,3),IF(AF51=3,ROUND(AVERAGE(K38:K44)*$AD$51,3),ROUND(AVERAGE(K41:K46)*$AD$51,3)))))))</f>
        <v>376.74099999999999</v>
      </c>
      <c r="L50" s="26">
        <f>IF(SUM(C17:C45)=672,ROUND(AVERAGE(L38:L44)*$AD$51,3),IF(SUM(C17:C46)=696,ROUND(AVERAGE(L39:L45)*$AD$51,3),IF(SUM(C17:C46)=720,ROUND(AVERAGE(L40:L46)*$AD$51,3),IF(SUM(C17:C47)=744,ROUND(AVERAGE(L41:L46)*$AD$51,3),IF(OR(AF51=5,AF51=7,AF51=10,AF51=12),ROUND(AVERAGE(L40:L46)*$AD$51,3),IF(AF51=3,ROUND(AVERAGE(L38:L44)*$AD$51,3),ROUND(AVERAGE(L41:L46)*$AD$51,3)))))))</f>
        <v>979.06799999999998</v>
      </c>
      <c r="M50" s="17"/>
      <c r="N50" s="17"/>
      <c r="O50" s="26">
        <f>IF(SUM(C17:C45)=672,ROUND(AVERAGE(O38:O44)*$AD$51,3),IF(SUM(C17:C46)=696,ROUND(AVERAGE(O39:O45)*$AD$51,3),IF(SUM(C17:C46)=720,ROUND(AVERAGE(O40:O46)*$AD$51,3),IF(SUM(C17:C47)=744,ROUND(AVERAGE(O41:O46)*$AD$51,3),IF(OR(AF51=5,AF51=7,AF51=10,AF51=12),ROUND(AVERAGE(O40:O46)*$AD$51,3),IF(AF51=3,ROUND(AVERAGE(O38:O44)*$AD$51,3),ROUND(AVERAGE(O41:O46)*$AD$51,3)))))))</f>
        <v>605.14700000000005</v>
      </c>
      <c r="P50" s="17"/>
      <c r="Q50" s="17"/>
      <c r="R50" s="17"/>
      <c r="S50" s="26">
        <f>IF(SUM(C17:C45)=672,ROUND(AVERAGE(S38:S44)*$AD$51,3),IF(SUM(C17:C46)=696,ROUND(AVERAGE(S39:S45)*$AD$51,3),IF(SUM(C17:C46)=720,ROUND(AVERAGE(S40:S46)*$AD$51,3),IF(SUM(C17:C47)=744,ROUND(AVERAGE(S41:S46)*$AD$51,3),IF(OR(AF51=5,AF51=7,AF51=10,AF51=12),ROUND(AVERAGE(S40:S46)*$AD$51,3),IF(AF51=3,ROUND(AVERAGE(S38:S44)*$AD$51,3),ROUND(AVERAGE(S41:S46)*$AD$51,3)))))))</f>
        <v>373.92</v>
      </c>
      <c r="T50" s="26">
        <f>IF(SUM(C17:C45)=672,ROUND(AVERAGE(T38:T44)*$AD$51,3),IF(SUM(C17:C46)=696,ROUND(AVERAGE(T39:T45)*$AD$51,3),IF(SUM(C17:C46)=720,ROUND(AVERAGE(T40:T46)*$AD$51,3),IF(SUM(C17:C47)=744,ROUND(AVERAGE(T41:T46)*$AD$51,3),IF(OR(AF51=5,AF51=7,AF51=10,AF51=12),ROUND(AVERAGE(T40:T46)*$AD$51,3),IF(AF51=3,ROUND(AVERAGE(T38:T44)*$AD$51,3),ROUND(AVERAGE(T41:T46)*$AD$51,3)))))))</f>
        <v>29.524000000000001</v>
      </c>
      <c r="U50" s="26">
        <f>IF(SUM(C17:C45)=672,ROUND(AVERAGE(U38:U44)*$AD$51,3),IF(SUM(C17:C46)=696,ROUND(AVERAGE(U39:U45)*$AD$51,3),IF(SUM(C17:C46)=720,ROUND(AVERAGE(U40:U46)*$AD$51,3),IF(SUM(C17:C47)=744,ROUND(AVERAGE(U41:U46)*$AD$51,3),IF(OR(AF51=5,AF51=7,AF51=10,AF51=12),ROUND(AVERAGE(U40:U46)*$AD$51,3),IF(AF51=3,ROUND(AVERAGE(U38:U44)*$AD$51,3),ROUND(AVERAGE(U41:U46)*$AD$51,3)))))))</f>
        <v>95.26</v>
      </c>
      <c r="V50" s="1" t="s">
        <v>21</v>
      </c>
      <c r="X50" s="16">
        <f>IF(SUM(C17:C45)=672,ROUND(AVERAGE(X38:X44)*$AD$51,3),IF(SUM(C17:C46)=696,ROUND(AVERAGE(X39:X45)*$AD$51,3),IF(SUM(C17:C46)=720,ROUND(AVERAGE(X40:X46)*$AD$51,3),IF(OR(AF51=5,7,10,12),ROUND(AVERAGE(X40:X46)*$AD$51,3),IF(AF51=3,ROUND(AVERAGE(X38:X44)*$AD$51,3),ROUND(AVERAGE(X41:X46)*$AD$51,3))))))</f>
        <v>962.56399999999996</v>
      </c>
      <c r="Y50" s="16">
        <f>IF(SUM(C17:C45)=672,ROUND(AVERAGE(Y38:Y44)*$AD$51,3),IF(SUM(C17:C46)=696,ROUND(AVERAGE(Y39:Y45)*$AD$51,3),IF(SUM(C17:C46)=720,ROUND(AVERAGE(Y40:Y46)*$AD$51,3),IF(OR(AF51=5,7,10,12),ROUND(AVERAGE(Y40:Y46)*$AD$51,3),IF(AF51=3,ROUND(AVERAGE(Y38:Y44)*$AD$51,3),ROUND(AVERAGE(Y41:Y46)*$AD$51,3))))))</f>
        <v>598.53700000000003</v>
      </c>
      <c r="Z50" s="16">
        <f>IF(SUM(C17:C45)=672,ROUND(AVERAGE(Z38:Z44)*$AD$51,3),IF(SUM(C17:C46)=696,ROUND(AVERAGE(Z39:Z45)*$AD$51,3),IF(SUM(C17:C46)=720,ROUND(AVERAGE(Z40:Z46)*$AD$51,3),IF(OR(AF51=5,7,10,12),ROUND(AVERAGE(Z40:Z46)*$AD$51,3),IF(AF51=3,ROUND(AVERAGE(Z38:Z44)*$AD$51,3),ROUND(AVERAGE(Z41:Z46)*$AD$51,3))))))</f>
        <v>364.02699999999999</v>
      </c>
      <c r="AA50" s="16"/>
      <c r="AC50" s="15"/>
      <c r="AD50" s="25">
        <f>COUNT(C17:C46)</f>
        <v>30</v>
      </c>
    </row>
    <row r="51" spans="1:34" x14ac:dyDescent="0.2">
      <c r="A51" s="1" t="s">
        <v>22</v>
      </c>
      <c r="D51" s="23">
        <f>-'11-17'!D51</f>
        <v>-2398.5540000000001</v>
      </c>
      <c r="E51" s="17"/>
      <c r="F51" s="17"/>
      <c r="G51" s="23">
        <f>-'11-17'!G51</f>
        <v>-2083.989</v>
      </c>
      <c r="H51" s="17"/>
      <c r="I51" s="17"/>
      <c r="J51" s="17"/>
      <c r="K51" s="23">
        <f>-'11-17'!K51</f>
        <v>-314.56599999999997</v>
      </c>
      <c r="L51" s="23">
        <f>-'11-17'!L51</f>
        <v>-826.68600000000004</v>
      </c>
      <c r="M51" s="24"/>
      <c r="N51" s="24"/>
      <c r="O51" s="23">
        <f>-'11-17'!O51</f>
        <v>-526.61699999999996</v>
      </c>
      <c r="P51" s="17"/>
      <c r="Q51" s="17"/>
      <c r="R51" s="17"/>
      <c r="S51" s="23">
        <f>-'11-17'!S51</f>
        <v>-300.06900000000002</v>
      </c>
      <c r="T51" s="23">
        <f>-'11-17'!T51</f>
        <v>-28.614999999999998</v>
      </c>
      <c r="U51" s="23">
        <f>-'11-17'!U51</f>
        <v>-73.126999999999995</v>
      </c>
      <c r="V51" s="1" t="s">
        <v>21</v>
      </c>
      <c r="X51" s="23">
        <f>-'11-17'!X51</f>
        <v>-814.20699999999999</v>
      </c>
      <c r="Y51" s="23">
        <f>-'11-17'!Y51</f>
        <v>-522.56200000000001</v>
      </c>
      <c r="Z51" s="23">
        <f>-'11-17'!Z51</f>
        <v>-291.64499999999998</v>
      </c>
      <c r="AA51" s="16"/>
      <c r="AC51" s="15"/>
      <c r="AD51" s="22">
        <v>9</v>
      </c>
      <c r="AE51" s="19"/>
      <c r="AF51" s="21">
        <f>MONTH(A35)</f>
        <v>12</v>
      </c>
      <c r="AG51" s="20"/>
      <c r="AH51" s="19"/>
    </row>
    <row r="52" spans="1:34" x14ac:dyDescent="0.2">
      <c r="A52" s="1" t="s">
        <v>20</v>
      </c>
      <c r="D52" s="17">
        <f>D48+D50+D51</f>
        <v>9077.6990000000005</v>
      </c>
      <c r="E52" s="17"/>
      <c r="F52" s="17"/>
      <c r="G52" s="17">
        <f>G48+G50+G51</f>
        <v>7737.630000000001</v>
      </c>
      <c r="H52" s="17"/>
      <c r="I52" s="17"/>
      <c r="J52" s="17"/>
      <c r="K52" s="17">
        <f>K48+K50+K51</f>
        <v>1340.0679999999998</v>
      </c>
      <c r="L52" s="17">
        <f>L48+L50+L51</f>
        <v>3406.4249999999997</v>
      </c>
      <c r="M52" s="17"/>
      <c r="N52" s="17"/>
      <c r="O52" s="17">
        <f>O48+O50+O51</f>
        <v>2099.7299999999996</v>
      </c>
      <c r="P52" s="17"/>
      <c r="Q52" s="17"/>
      <c r="R52" s="17"/>
      <c r="S52" s="18">
        <f>S48+S50+S51</f>
        <v>1306.6940000000002</v>
      </c>
      <c r="T52" s="17">
        <f>T48+T50+T51</f>
        <v>100.82000000000001</v>
      </c>
      <c r="U52" s="17">
        <f>U48+U50+U51</f>
        <v>330.44</v>
      </c>
      <c r="X52" s="16">
        <f>X48+X50+X51</f>
        <v>3345.7679999999996</v>
      </c>
      <c r="Y52" s="16">
        <f>Y48+Y50+Y51</f>
        <v>2074.6930000000002</v>
      </c>
      <c r="Z52" s="16">
        <f>Z48+Z50+Z51</f>
        <v>1271.0750000000003</v>
      </c>
      <c r="AA52" s="16"/>
      <c r="AB52" s="14"/>
      <c r="AC52" s="15"/>
    </row>
    <row r="53" spans="1:34" s="11" customFormat="1" ht="15.75" customHeight="1" x14ac:dyDescent="0.25">
      <c r="A53" s="11" t="s">
        <v>19</v>
      </c>
      <c r="B53" s="11">
        <v>2.4</v>
      </c>
      <c r="C53" s="13" t="s">
        <v>18</v>
      </c>
      <c r="D53" s="13">
        <f>ROUND(S52,0)</f>
        <v>1307</v>
      </c>
      <c r="E53" s="11" t="s">
        <v>17</v>
      </c>
      <c r="F53" s="11">
        <f>ROUND(T52-D53*0.98*B53/1000,2)</f>
        <v>97.75</v>
      </c>
      <c r="G53" s="11" t="s">
        <v>16</v>
      </c>
      <c r="H53" s="11">
        <f>ROUND(U52-T52,2)</f>
        <v>229.62</v>
      </c>
      <c r="AB53" s="2"/>
    </row>
    <row r="54" spans="1:34" x14ac:dyDescent="0.2">
      <c r="F54" s="9"/>
      <c r="L54" s="10"/>
      <c r="M54" s="10"/>
      <c r="N54" s="10"/>
      <c r="O54" s="10"/>
      <c r="P54" s="10"/>
      <c r="T54" s="10"/>
    </row>
    <row r="55" spans="1:34" x14ac:dyDescent="0.2">
      <c r="A55" s="1" t="s">
        <v>15</v>
      </c>
      <c r="F55" s="9"/>
    </row>
    <row r="56" spans="1:34" x14ac:dyDescent="0.2">
      <c r="A56" s="1" t="s">
        <v>14</v>
      </c>
    </row>
    <row r="57" spans="1:34" x14ac:dyDescent="0.2">
      <c r="A57" s="1" t="s">
        <v>13</v>
      </c>
    </row>
    <row r="58" spans="1:34" ht="5.25" customHeight="1" x14ac:dyDescent="0.2"/>
    <row r="59" spans="1:34" ht="6.75" customHeight="1" x14ac:dyDescent="0.2">
      <c r="A59" s="8"/>
    </row>
    <row r="60" spans="1:34" x14ac:dyDescent="0.2">
      <c r="A60" s="1" t="s">
        <v>3</v>
      </c>
      <c r="B60" s="1" t="s">
        <v>2</v>
      </c>
      <c r="E60" s="7" t="s">
        <v>1</v>
      </c>
    </row>
    <row r="61" spans="1:34" x14ac:dyDescent="0.2">
      <c r="A61" s="1" t="s">
        <v>0</v>
      </c>
    </row>
  </sheetData>
  <pageMargins left="0.19685039370078741" right="0.19685039370078741" top="0.19685039370078741" bottom="0.19685039370078741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10-17</vt:lpstr>
      <vt:lpstr>11-17</vt:lpstr>
      <vt:lpstr>12-17</vt:lpstr>
      <vt:lpstr>'10-17'!Область_печати</vt:lpstr>
      <vt:lpstr>'11-17'!Область_печати</vt:lpstr>
      <vt:lpstr>'12-17'!Область_печати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DjVu</dc:creator>
  <cp:lastModifiedBy>Dmitriy</cp:lastModifiedBy>
  <dcterms:created xsi:type="dcterms:W3CDTF">2017-10-18T15:54:49Z</dcterms:created>
  <dcterms:modified xsi:type="dcterms:W3CDTF">2018-07-04T12:18:01Z</dcterms:modified>
</cp:coreProperties>
</file>