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665" windowHeight="7770" activeTab="2"/>
  </bookViews>
  <sheets>
    <sheet name="10-17" sheetId="1" r:id="rId1"/>
    <sheet name="11-17" sheetId="2" r:id="rId2"/>
    <sheet name="12-17" sheetId="3" r:id="rId3"/>
  </sheets>
  <definedNames>
    <definedName name="_xlnm.Print_Area" localSheetId="0">'10-17'!$A$1:$U$61</definedName>
    <definedName name="_xlnm.Print_Area" localSheetId="1">'11-17'!$A$1:$U$62</definedName>
    <definedName name="_xlnm.Print_Area" localSheetId="2">'12-17'!$A$1:$U$61</definedName>
  </definedNames>
  <calcPr calcId="144525" refMode="R1C1"/>
</workbook>
</file>

<file path=xl/calcChain.xml><?xml version="1.0" encoding="utf-8"?>
<calcChain xmlns="http://schemas.openxmlformats.org/spreadsheetml/2006/main">
  <c r="R39" i="3" l="1"/>
  <c r="S39" i="3"/>
  <c r="R40" i="3"/>
  <c r="S40" i="3"/>
  <c r="R41" i="3"/>
  <c r="S41" i="3"/>
  <c r="R42" i="3"/>
  <c r="S42" i="3"/>
  <c r="R43" i="3"/>
  <c r="S43" i="3"/>
  <c r="R44" i="3"/>
  <c r="S44" i="3"/>
  <c r="R45" i="3"/>
  <c r="S45" i="3"/>
  <c r="R46" i="3"/>
  <c r="S46" i="3"/>
  <c r="J42" i="3"/>
  <c r="J47" i="3"/>
  <c r="K42" i="3"/>
  <c r="J43" i="3"/>
  <c r="K43" i="3"/>
  <c r="J44" i="3"/>
  <c r="K44" i="3"/>
  <c r="J45" i="3"/>
  <c r="K45" i="3"/>
  <c r="J46" i="3"/>
  <c r="K46" i="3"/>
  <c r="R29" i="3"/>
  <c r="S29" i="3"/>
  <c r="R30" i="3"/>
  <c r="S30" i="3"/>
  <c r="R31" i="3"/>
  <c r="S31" i="3"/>
  <c r="R32" i="3"/>
  <c r="S32" i="3"/>
  <c r="R33" i="3"/>
  <c r="S33" i="3"/>
  <c r="R34" i="3"/>
  <c r="S34" i="3"/>
  <c r="R35" i="3"/>
  <c r="S35" i="3"/>
  <c r="R36" i="3"/>
  <c r="S36" i="3"/>
  <c r="R37" i="3"/>
  <c r="S37" i="3"/>
  <c r="R38" i="3"/>
  <c r="S38" i="3"/>
  <c r="J32" i="3"/>
  <c r="K32" i="3"/>
  <c r="K48" i="3"/>
  <c r="K52" i="3"/>
  <c r="J33" i="3"/>
  <c r="K33" i="3"/>
  <c r="J34" i="3"/>
  <c r="K34" i="3"/>
  <c r="J35" i="3"/>
  <c r="K35" i="3"/>
  <c r="J36" i="3"/>
  <c r="K36" i="3"/>
  <c r="AH36" i="3"/>
  <c r="J37" i="3"/>
  <c r="K37" i="3"/>
  <c r="J38" i="3"/>
  <c r="K38" i="3"/>
  <c r="J39" i="3"/>
  <c r="K39" i="3"/>
  <c r="J40" i="3"/>
  <c r="K40" i="3"/>
  <c r="K50" i="3"/>
  <c r="J41" i="3"/>
  <c r="K41" i="3"/>
  <c r="Z51" i="3"/>
  <c r="Y51" i="3"/>
  <c r="X51" i="3"/>
  <c r="U51" i="3"/>
  <c r="T51" i="3"/>
  <c r="S51" i="3"/>
  <c r="O51" i="3"/>
  <c r="L51" i="3"/>
  <c r="K51" i="3"/>
  <c r="G51" i="3"/>
  <c r="D51" i="3"/>
  <c r="K1" i="3"/>
  <c r="M1" i="3"/>
  <c r="J17" i="3"/>
  <c r="K17" i="3"/>
  <c r="AF17" i="3"/>
  <c r="AG17" i="3"/>
  <c r="S17" i="3"/>
  <c r="Z17" i="3"/>
  <c r="AB17" i="3"/>
  <c r="K18" i="3"/>
  <c r="J18" i="3"/>
  <c r="S18" i="3"/>
  <c r="R18" i="3"/>
  <c r="AG18" i="3"/>
  <c r="Z18" i="3"/>
  <c r="AB18" i="3"/>
  <c r="AF18" i="3"/>
  <c r="AD19" i="3"/>
  <c r="AE19" i="3"/>
  <c r="J19" i="3"/>
  <c r="AB19" i="3"/>
  <c r="K19" i="3"/>
  <c r="R19" i="3"/>
  <c r="S19" i="3"/>
  <c r="Z19" i="3"/>
  <c r="AB20" i="3"/>
  <c r="J20" i="3"/>
  <c r="K20" i="3"/>
  <c r="R20" i="3"/>
  <c r="S20" i="3"/>
  <c r="Z20" i="3"/>
  <c r="AD20" i="3"/>
  <c r="AE20" i="3"/>
  <c r="J21" i="3"/>
  <c r="K21" i="3"/>
  <c r="AF21" i="3"/>
  <c r="AG21" i="3"/>
  <c r="S21" i="3"/>
  <c r="Z21" i="3"/>
  <c r="AB21" i="3"/>
  <c r="K22" i="3"/>
  <c r="J22" i="3"/>
  <c r="S22" i="3"/>
  <c r="R22" i="3"/>
  <c r="AG22" i="3"/>
  <c r="Z22" i="3"/>
  <c r="AB22" i="3"/>
  <c r="AF22" i="3"/>
  <c r="AD23" i="3"/>
  <c r="AE23" i="3"/>
  <c r="J23" i="3"/>
  <c r="AB23" i="3"/>
  <c r="K23" i="3"/>
  <c r="AH23" i="3"/>
  <c r="R23" i="3"/>
  <c r="S23" i="3"/>
  <c r="Z23" i="3"/>
  <c r="AB24" i="3"/>
  <c r="J24" i="3"/>
  <c r="K24" i="3"/>
  <c r="R24" i="3"/>
  <c r="S24" i="3"/>
  <c r="Z24" i="3"/>
  <c r="AD24" i="3"/>
  <c r="AE24" i="3"/>
  <c r="J25" i="3"/>
  <c r="K25" i="3"/>
  <c r="AF25" i="3"/>
  <c r="AG25" i="3"/>
  <c r="S25" i="3"/>
  <c r="Z25" i="3"/>
  <c r="AB25" i="3"/>
  <c r="J26" i="3"/>
  <c r="S26" i="3"/>
  <c r="R26" i="3"/>
  <c r="Z26" i="3"/>
  <c r="AB26" i="3"/>
  <c r="AF26" i="3"/>
  <c r="AD27" i="3"/>
  <c r="J27" i="3"/>
  <c r="K27" i="3"/>
  <c r="R27" i="3"/>
  <c r="S27" i="3"/>
  <c r="AE27" i="3"/>
  <c r="AB28" i="3"/>
  <c r="J28" i="3"/>
  <c r="K28" i="3"/>
  <c r="R28" i="3"/>
  <c r="S28" i="3"/>
  <c r="AD28" i="3"/>
  <c r="AE28" i="3"/>
  <c r="K29" i="3"/>
  <c r="Z29" i="3"/>
  <c r="AH29" i="3"/>
  <c r="AB29" i="3"/>
  <c r="Z30" i="3"/>
  <c r="AB30" i="3"/>
  <c r="AF30" i="3"/>
  <c r="J31" i="3"/>
  <c r="K31" i="3"/>
  <c r="AB32" i="3"/>
  <c r="AD32" i="3"/>
  <c r="AE32" i="3"/>
  <c r="Z33" i="3"/>
  <c r="AH33" i="3"/>
  <c r="AB33" i="3"/>
  <c r="Z34" i="3"/>
  <c r="AB34" i="3"/>
  <c r="AF34" i="3"/>
  <c r="AG34" i="3"/>
  <c r="AB35" i="3"/>
  <c r="Z35" i="3"/>
  <c r="AH35" i="3"/>
  <c r="AF35" i="3"/>
  <c r="AD36" i="3"/>
  <c r="AE36" i="3"/>
  <c r="Z37" i="3"/>
  <c r="AH37" i="3"/>
  <c r="AB37" i="3"/>
  <c r="AD37" i="3"/>
  <c r="Z38" i="3"/>
  <c r="AH38" i="3"/>
  <c r="AB38" i="3"/>
  <c r="AF38" i="3"/>
  <c r="AG38" i="3"/>
  <c r="AB39" i="3"/>
  <c r="Z39" i="3"/>
  <c r="AH39" i="3"/>
  <c r="AF39" i="3"/>
  <c r="AD40" i="3"/>
  <c r="AE40" i="3"/>
  <c r="AF41" i="3"/>
  <c r="AG41" i="3"/>
  <c r="Z41" i="3"/>
  <c r="AH41" i="3"/>
  <c r="AB41" i="3"/>
  <c r="AD41" i="3"/>
  <c r="Z42" i="3"/>
  <c r="AB42" i="3"/>
  <c r="AF42" i="3"/>
  <c r="AG42" i="3"/>
  <c r="AB43" i="3"/>
  <c r="Z43" i="3"/>
  <c r="AF43" i="3"/>
  <c r="AF44" i="3"/>
  <c r="Z44" i="3"/>
  <c r="AD44" i="3"/>
  <c r="AE44" i="3"/>
  <c r="AB45" i="3"/>
  <c r="Z45" i="3"/>
  <c r="AH45" i="3"/>
  <c r="AD45" i="3"/>
  <c r="AE45" i="3"/>
  <c r="Z46" i="3"/>
  <c r="AH46" i="3"/>
  <c r="AB46" i="3"/>
  <c r="AD46" i="3"/>
  <c r="AE46" i="3"/>
  <c r="D47" i="3"/>
  <c r="E47" i="3"/>
  <c r="F47" i="3"/>
  <c r="G47" i="3"/>
  <c r="H47" i="3"/>
  <c r="I47" i="3"/>
  <c r="L47" i="3"/>
  <c r="M47" i="3"/>
  <c r="N47" i="3"/>
  <c r="O47" i="3"/>
  <c r="P47" i="3"/>
  <c r="Q47" i="3"/>
  <c r="C48" i="3"/>
  <c r="D48" i="3"/>
  <c r="G48" i="3"/>
  <c r="L48" i="3"/>
  <c r="L52" i="3"/>
  <c r="O48" i="3"/>
  <c r="T48" i="3"/>
  <c r="U48" i="3"/>
  <c r="U52" i="3"/>
  <c r="H53" i="3"/>
  <c r="X48" i="3"/>
  <c r="X52" i="3"/>
  <c r="Y48" i="3"/>
  <c r="AD49" i="3"/>
  <c r="D50" i="3"/>
  <c r="G50" i="3"/>
  <c r="L50" i="3"/>
  <c r="O50" i="3"/>
  <c r="S50" i="3"/>
  <c r="T50" i="3"/>
  <c r="T52" i="3"/>
  <c r="U50" i="3"/>
  <c r="AD50" i="3"/>
  <c r="AF51" i="3"/>
  <c r="R44" i="2"/>
  <c r="S44" i="2"/>
  <c r="R45" i="2"/>
  <c r="S45" i="2"/>
  <c r="S51" i="2"/>
  <c r="R46" i="2"/>
  <c r="S46" i="2"/>
  <c r="R47" i="2"/>
  <c r="S47" i="2"/>
  <c r="J45" i="2"/>
  <c r="K45" i="2"/>
  <c r="K51" i="2"/>
  <c r="J46" i="2"/>
  <c r="K46" i="2"/>
  <c r="J47" i="2"/>
  <c r="K47" i="2"/>
  <c r="AH47" i="2"/>
  <c r="R38" i="2"/>
  <c r="S38" i="2"/>
  <c r="R39" i="2"/>
  <c r="S39" i="2"/>
  <c r="R40" i="2"/>
  <c r="S40" i="2"/>
  <c r="R41" i="2"/>
  <c r="S41" i="2"/>
  <c r="R42" i="2"/>
  <c r="S42" i="2"/>
  <c r="R43" i="2"/>
  <c r="S43" i="2"/>
  <c r="J38" i="2"/>
  <c r="K38" i="2"/>
  <c r="J39" i="2"/>
  <c r="K39" i="2"/>
  <c r="J40" i="2"/>
  <c r="K40" i="2"/>
  <c r="J41" i="2"/>
  <c r="K41" i="2"/>
  <c r="J42" i="2"/>
  <c r="K42" i="2"/>
  <c r="J43" i="2"/>
  <c r="K43" i="2"/>
  <c r="J44" i="2"/>
  <c r="K44" i="2"/>
  <c r="Z52" i="2"/>
  <c r="Y52" i="2"/>
  <c r="X52" i="2"/>
  <c r="U52" i="2"/>
  <c r="T52" i="2"/>
  <c r="S52" i="2"/>
  <c r="O52" i="2"/>
  <c r="L52" i="2"/>
  <c r="K52" i="2"/>
  <c r="G52" i="2"/>
  <c r="D52" i="2"/>
  <c r="K1" i="2"/>
  <c r="M1" i="2"/>
  <c r="AB17" i="2"/>
  <c r="J17" i="2"/>
  <c r="K17" i="2"/>
  <c r="R17" i="2"/>
  <c r="S17" i="2"/>
  <c r="Z17" i="2"/>
  <c r="AB18" i="2"/>
  <c r="J18" i="2"/>
  <c r="K18" i="2"/>
  <c r="R18" i="2"/>
  <c r="S18" i="2"/>
  <c r="Z18" i="2"/>
  <c r="AH18" i="2"/>
  <c r="AD18" i="2"/>
  <c r="AE18" i="2"/>
  <c r="J19" i="2"/>
  <c r="K19" i="2"/>
  <c r="R19" i="2"/>
  <c r="S19" i="2"/>
  <c r="Z19" i="2"/>
  <c r="AH19" i="2"/>
  <c r="AB19" i="2"/>
  <c r="AD20" i="2"/>
  <c r="J20" i="2"/>
  <c r="S20" i="2"/>
  <c r="R20" i="2"/>
  <c r="AG20" i="2"/>
  <c r="Z20" i="2"/>
  <c r="AB20" i="2"/>
  <c r="AF20" i="2"/>
  <c r="AD21" i="2"/>
  <c r="AE21" i="2"/>
  <c r="J21" i="2"/>
  <c r="AB21" i="2"/>
  <c r="K21" i="2"/>
  <c r="R21" i="2"/>
  <c r="S21" i="2"/>
  <c r="Z21" i="2"/>
  <c r="AB22" i="2"/>
  <c r="J22" i="2"/>
  <c r="K22" i="2"/>
  <c r="R22" i="2"/>
  <c r="S22" i="2"/>
  <c r="Z22" i="2"/>
  <c r="AH22" i="2"/>
  <c r="AD22" i="2"/>
  <c r="AE22" i="2"/>
  <c r="J23" i="2"/>
  <c r="K23" i="2"/>
  <c r="R23" i="2"/>
  <c r="S23" i="2"/>
  <c r="Z23" i="2"/>
  <c r="AH23" i="2"/>
  <c r="AB23" i="2"/>
  <c r="AD24" i="2"/>
  <c r="AE24" i="2"/>
  <c r="J24" i="2"/>
  <c r="S24" i="2"/>
  <c r="R24" i="2"/>
  <c r="Z24" i="2"/>
  <c r="AB24" i="2"/>
  <c r="AF24" i="2"/>
  <c r="AG24" i="2"/>
  <c r="AD25" i="2"/>
  <c r="AE25" i="2"/>
  <c r="J25" i="2"/>
  <c r="AB25" i="2"/>
  <c r="K25" i="2"/>
  <c r="AH25" i="2"/>
  <c r="R25" i="2"/>
  <c r="S25" i="2"/>
  <c r="Z25" i="2"/>
  <c r="AB26" i="2"/>
  <c r="J26" i="2"/>
  <c r="K26" i="2"/>
  <c r="R26" i="2"/>
  <c r="S26" i="2"/>
  <c r="Z26" i="2"/>
  <c r="AD26" i="2"/>
  <c r="AE26" i="2"/>
  <c r="J27" i="2"/>
  <c r="K27" i="2"/>
  <c r="R27" i="2"/>
  <c r="S27" i="2"/>
  <c r="Z27" i="2"/>
  <c r="AB27" i="2"/>
  <c r="AD28" i="2"/>
  <c r="J28" i="2"/>
  <c r="S28" i="2"/>
  <c r="R28" i="2"/>
  <c r="Z28" i="2"/>
  <c r="AB28" i="2"/>
  <c r="AF28" i="2"/>
  <c r="AG28" i="2"/>
  <c r="AD29" i="2"/>
  <c r="AE29" i="2"/>
  <c r="J29" i="2"/>
  <c r="AB29" i="2"/>
  <c r="K29" i="2"/>
  <c r="AF29" i="2"/>
  <c r="AG29" i="2"/>
  <c r="S29" i="2"/>
  <c r="Z29" i="2"/>
  <c r="K30" i="2"/>
  <c r="AB30" i="2"/>
  <c r="J30" i="2"/>
  <c r="S30" i="2"/>
  <c r="R30" i="2"/>
  <c r="Z30" i="2"/>
  <c r="AD30" i="2"/>
  <c r="AE30" i="2"/>
  <c r="J31" i="2"/>
  <c r="K31" i="2"/>
  <c r="R31" i="2"/>
  <c r="S31" i="2"/>
  <c r="Z31" i="2"/>
  <c r="AB31" i="2"/>
  <c r="AD32" i="2"/>
  <c r="J32" i="2"/>
  <c r="S32" i="2"/>
  <c r="R32" i="2"/>
  <c r="AE32" i="2"/>
  <c r="Z32" i="2"/>
  <c r="AB32" i="2"/>
  <c r="AF32" i="2"/>
  <c r="AG32" i="2"/>
  <c r="AD33" i="2"/>
  <c r="AE33" i="2"/>
  <c r="J33" i="2"/>
  <c r="AB33" i="2"/>
  <c r="K33" i="2"/>
  <c r="AF33" i="2"/>
  <c r="AG33" i="2"/>
  <c r="S33" i="2"/>
  <c r="Z33" i="2"/>
  <c r="K34" i="2"/>
  <c r="AB34" i="2"/>
  <c r="J34" i="2"/>
  <c r="S34" i="2"/>
  <c r="R34" i="2"/>
  <c r="Z34" i="2"/>
  <c r="AD34" i="2"/>
  <c r="AE34" i="2"/>
  <c r="J35" i="2"/>
  <c r="K35" i="2"/>
  <c r="R35" i="2"/>
  <c r="S35" i="2"/>
  <c r="Z35" i="2"/>
  <c r="AB35" i="2"/>
  <c r="AD36" i="2"/>
  <c r="J36" i="2"/>
  <c r="S36" i="2"/>
  <c r="R36" i="2"/>
  <c r="AG36" i="2"/>
  <c r="Z36" i="2"/>
  <c r="AB36" i="2"/>
  <c r="AF36" i="2"/>
  <c r="AD37" i="2"/>
  <c r="AE37" i="2"/>
  <c r="J37" i="2"/>
  <c r="AB37" i="2"/>
  <c r="K37" i="2"/>
  <c r="AF37" i="2"/>
  <c r="AG37" i="2"/>
  <c r="S37" i="2"/>
  <c r="Z37" i="2"/>
  <c r="AB38" i="2"/>
  <c r="Z38" i="2"/>
  <c r="AD38" i="2"/>
  <c r="AE38" i="2"/>
  <c r="Z39" i="2"/>
  <c r="AH39" i="2"/>
  <c r="AB39" i="2"/>
  <c r="AD40" i="2"/>
  <c r="AE40" i="2"/>
  <c r="Z40" i="2"/>
  <c r="AB40" i="2"/>
  <c r="AF40" i="2"/>
  <c r="AG40" i="2"/>
  <c r="AD41" i="2"/>
  <c r="AE41" i="2"/>
  <c r="AB41" i="2"/>
  <c r="AF41" i="2"/>
  <c r="AG41" i="2"/>
  <c r="Z41" i="2"/>
  <c r="AH41" i="2"/>
  <c r="AB42" i="2"/>
  <c r="Z42" i="2"/>
  <c r="AD42" i="2"/>
  <c r="AE42" i="2"/>
  <c r="Z43" i="2"/>
  <c r="AH43" i="2"/>
  <c r="AB43" i="2"/>
  <c r="AD44" i="2"/>
  <c r="AE44" i="2"/>
  <c r="Z44" i="2"/>
  <c r="AB44" i="2"/>
  <c r="AF44" i="2"/>
  <c r="AG44" i="2"/>
  <c r="AD45" i="2"/>
  <c r="AE45" i="2"/>
  <c r="AB45" i="2"/>
  <c r="AF45" i="2"/>
  <c r="AG45" i="2"/>
  <c r="Z45" i="2"/>
  <c r="AB46" i="2"/>
  <c r="Z46" i="2"/>
  <c r="AD46" i="2"/>
  <c r="AE46" i="2"/>
  <c r="Z47" i="2"/>
  <c r="AB47" i="2"/>
  <c r="D48" i="2"/>
  <c r="E48" i="2"/>
  <c r="F48" i="2"/>
  <c r="G48" i="2"/>
  <c r="H48" i="2"/>
  <c r="I48" i="2"/>
  <c r="L48" i="2"/>
  <c r="M48" i="2"/>
  <c r="N48" i="2"/>
  <c r="O48" i="2"/>
  <c r="P48" i="2"/>
  <c r="Q48" i="2"/>
  <c r="C49" i="2"/>
  <c r="D49" i="2"/>
  <c r="D53" i="2"/>
  <c r="G49" i="2"/>
  <c r="L49" i="2"/>
  <c r="O49" i="2"/>
  <c r="O53" i="2"/>
  <c r="T49" i="2"/>
  <c r="T53" i="2"/>
  <c r="U49" i="2"/>
  <c r="X49" i="2"/>
  <c r="X53" i="2"/>
  <c r="Y49" i="2"/>
  <c r="AD50" i="2"/>
  <c r="D51" i="2"/>
  <c r="G51" i="2"/>
  <c r="G53" i="2"/>
  <c r="L51" i="2"/>
  <c r="L53" i="2"/>
  <c r="O51" i="2"/>
  <c r="T51" i="2"/>
  <c r="U51" i="2"/>
  <c r="AD51" i="2"/>
  <c r="AF52" i="2"/>
  <c r="Z51" i="2"/>
  <c r="Z53" i="2"/>
  <c r="R40" i="1"/>
  <c r="S40" i="1"/>
  <c r="R41" i="1"/>
  <c r="S41" i="1"/>
  <c r="S48" i="1"/>
  <c r="R42" i="1"/>
  <c r="S42" i="1"/>
  <c r="R43" i="1"/>
  <c r="S43" i="1"/>
  <c r="R44" i="1"/>
  <c r="S44" i="1"/>
  <c r="R45" i="1"/>
  <c r="S45" i="1"/>
  <c r="R46" i="1"/>
  <c r="S46" i="1"/>
  <c r="J42" i="1"/>
  <c r="K42" i="1"/>
  <c r="J43" i="1"/>
  <c r="K43" i="1"/>
  <c r="K47" i="1"/>
  <c r="J44" i="1"/>
  <c r="K44" i="1"/>
  <c r="J45" i="1"/>
  <c r="K45" i="1"/>
  <c r="AM45" i="1"/>
  <c r="J46" i="1"/>
  <c r="K46" i="1"/>
  <c r="K1" i="1"/>
  <c r="M1" i="1"/>
  <c r="J17" i="1"/>
  <c r="K17" i="1"/>
  <c r="R17" i="1"/>
  <c r="S17" i="1"/>
  <c r="Z17" i="1"/>
  <c r="AJ17" i="1"/>
  <c r="AK17" i="1"/>
  <c r="AB18" i="1"/>
  <c r="J18" i="1"/>
  <c r="K18" i="1"/>
  <c r="AF18" i="1"/>
  <c r="AG18" i="1"/>
  <c r="R18" i="1"/>
  <c r="S18" i="1"/>
  <c r="AD18" i="1"/>
  <c r="AE18" i="1"/>
  <c r="AN18" i="1"/>
  <c r="K19" i="1"/>
  <c r="Q47" i="1"/>
  <c r="S19" i="1"/>
  <c r="Z19" i="1"/>
  <c r="AH19" i="1"/>
  <c r="AB19" i="1"/>
  <c r="AM19" i="1"/>
  <c r="AN19" i="1"/>
  <c r="H47" i="1"/>
  <c r="S20" i="1"/>
  <c r="AG20" i="1"/>
  <c r="Z20" i="1"/>
  <c r="AB20" i="1"/>
  <c r="AF20" i="1"/>
  <c r="AN20" i="1"/>
  <c r="J21" i="1"/>
  <c r="K21" i="1"/>
  <c r="R21" i="1"/>
  <c r="S21" i="1"/>
  <c r="AB22" i="1"/>
  <c r="J22" i="1"/>
  <c r="K22" i="1"/>
  <c r="AM22" i="1"/>
  <c r="R22" i="1"/>
  <c r="S22" i="1"/>
  <c r="AD22" i="1"/>
  <c r="AE22" i="1"/>
  <c r="AN22" i="1"/>
  <c r="K23" i="1"/>
  <c r="S23" i="1"/>
  <c r="Z23" i="1"/>
  <c r="AH23" i="1"/>
  <c r="AB23" i="1"/>
  <c r="AM23" i="1"/>
  <c r="AN23" i="1"/>
  <c r="S24" i="1"/>
  <c r="P47" i="1"/>
  <c r="Z24" i="1"/>
  <c r="AB24" i="1"/>
  <c r="AF24" i="1"/>
  <c r="AN24" i="1"/>
  <c r="K25" i="1"/>
  <c r="J25" i="1"/>
  <c r="R25" i="1"/>
  <c r="S25" i="1"/>
  <c r="AJ25" i="1"/>
  <c r="AK25" i="1"/>
  <c r="AB26" i="1"/>
  <c r="J26" i="1"/>
  <c r="K26" i="1"/>
  <c r="R26" i="1"/>
  <c r="S26" i="1"/>
  <c r="AD26" i="1"/>
  <c r="AE26" i="1"/>
  <c r="AN26" i="1"/>
  <c r="K27" i="1"/>
  <c r="S27" i="1"/>
  <c r="Z27" i="1"/>
  <c r="AH27" i="1"/>
  <c r="AB27" i="1"/>
  <c r="AM27" i="1"/>
  <c r="AN27" i="1"/>
  <c r="S28" i="1"/>
  <c r="AG28" i="1"/>
  <c r="Z28" i="1"/>
  <c r="AB28" i="1"/>
  <c r="AF28" i="1"/>
  <c r="AN28" i="1"/>
  <c r="J29" i="1"/>
  <c r="K29" i="1"/>
  <c r="R29" i="1"/>
  <c r="S29" i="1"/>
  <c r="AJ29" i="1"/>
  <c r="AK29" i="1"/>
  <c r="AB30" i="1"/>
  <c r="J30" i="1"/>
  <c r="K30" i="1"/>
  <c r="AM30" i="1"/>
  <c r="R30" i="1"/>
  <c r="S30" i="1"/>
  <c r="AD30" i="1"/>
  <c r="AE30" i="1"/>
  <c r="AN30" i="1"/>
  <c r="K31" i="1"/>
  <c r="S31" i="1"/>
  <c r="Z31" i="1"/>
  <c r="AH31" i="1"/>
  <c r="AB31" i="1"/>
  <c r="AM31" i="1"/>
  <c r="AN31" i="1"/>
  <c r="S32" i="1"/>
  <c r="Z32" i="1"/>
  <c r="AB32" i="1"/>
  <c r="AF32" i="1"/>
  <c r="AN32" i="1"/>
  <c r="K33" i="1"/>
  <c r="J33" i="1"/>
  <c r="R33" i="1"/>
  <c r="S33" i="1"/>
  <c r="AJ33" i="1"/>
  <c r="AK33" i="1"/>
  <c r="AB34" i="1"/>
  <c r="J34" i="1"/>
  <c r="K34" i="1"/>
  <c r="R34" i="1"/>
  <c r="S34" i="1"/>
  <c r="AD34" i="1"/>
  <c r="AE34" i="1"/>
  <c r="AN34" i="1"/>
  <c r="K35" i="1"/>
  <c r="S35" i="1"/>
  <c r="Z35" i="1"/>
  <c r="AH35" i="1"/>
  <c r="AB35" i="1"/>
  <c r="AM35" i="1"/>
  <c r="AN35" i="1"/>
  <c r="S36" i="1"/>
  <c r="AG36" i="1"/>
  <c r="Z36" i="1"/>
  <c r="AB36" i="1"/>
  <c r="AF36" i="1"/>
  <c r="AN36" i="1"/>
  <c r="K37" i="1"/>
  <c r="J37" i="1"/>
  <c r="S37" i="1"/>
  <c r="R37" i="1"/>
  <c r="Z37" i="1"/>
  <c r="AD49" i="1"/>
  <c r="F47" i="1"/>
  <c r="AD38" i="1"/>
  <c r="AE38" i="1"/>
  <c r="J38" i="1"/>
  <c r="K38" i="1"/>
  <c r="N47" i="1"/>
  <c r="R38" i="1"/>
  <c r="S38" i="1"/>
  <c r="X48" i="1"/>
  <c r="X52" i="1"/>
  <c r="J39" i="1"/>
  <c r="K39" i="1"/>
  <c r="R39" i="1"/>
  <c r="S39" i="1"/>
  <c r="Z39" i="1"/>
  <c r="AB39" i="1"/>
  <c r="AD39" i="1"/>
  <c r="AH39" i="1"/>
  <c r="AM39" i="1"/>
  <c r="AN39" i="1"/>
  <c r="K40" i="1"/>
  <c r="AH40" i="1"/>
  <c r="J40" i="1"/>
  <c r="L50" i="1"/>
  <c r="AG40" i="1"/>
  <c r="Z40" i="1"/>
  <c r="AB40" i="1"/>
  <c r="AF40" i="1"/>
  <c r="AM40" i="1"/>
  <c r="AN40" i="1"/>
  <c r="AD41" i="1"/>
  <c r="AE41" i="1"/>
  <c r="J41" i="1"/>
  <c r="AB41" i="1"/>
  <c r="K41" i="1"/>
  <c r="AM41" i="1"/>
  <c r="O48" i="1"/>
  <c r="Z41" i="1"/>
  <c r="AJ41" i="1"/>
  <c r="AK41" i="1"/>
  <c r="Z42" i="1"/>
  <c r="Z50" i="1"/>
  <c r="AB42" i="1"/>
  <c r="AD42" i="1"/>
  <c r="AE42" i="1"/>
  <c r="AF42" i="1"/>
  <c r="AG42" i="1"/>
  <c r="AJ42" i="1"/>
  <c r="AK42" i="1"/>
  <c r="AM42" i="1"/>
  <c r="AN42" i="1"/>
  <c r="Z43" i="1"/>
  <c r="AB43" i="1"/>
  <c r="AD43" i="1"/>
  <c r="AE43" i="1"/>
  <c r="AF43" i="1"/>
  <c r="AG43" i="1"/>
  <c r="AJ43" i="1"/>
  <c r="AK43" i="1"/>
  <c r="AM43" i="1"/>
  <c r="AN43" i="1"/>
  <c r="Z44" i="1"/>
  <c r="AH44" i="1"/>
  <c r="AB44" i="1"/>
  <c r="AD44" i="1"/>
  <c r="AE44" i="1"/>
  <c r="AF44" i="1"/>
  <c r="AG44" i="1"/>
  <c r="AJ44" i="1"/>
  <c r="AK44" i="1"/>
  <c r="AM44" i="1"/>
  <c r="AN44" i="1"/>
  <c r="Z45" i="1"/>
  <c r="AB45" i="1"/>
  <c r="AD45" i="1"/>
  <c r="AE45" i="1"/>
  <c r="AF45" i="1"/>
  <c r="AG45" i="1"/>
  <c r="AJ45" i="1"/>
  <c r="AK45" i="1"/>
  <c r="AN45" i="1"/>
  <c r="Z46" i="1"/>
  <c r="AH46" i="1"/>
  <c r="AB46" i="1"/>
  <c r="AD46" i="1"/>
  <c r="AE46" i="1"/>
  <c r="AF46" i="1"/>
  <c r="AG46" i="1"/>
  <c r="AJ46" i="1"/>
  <c r="AK46" i="1"/>
  <c r="AM46" i="1"/>
  <c r="AN46" i="1"/>
  <c r="E47" i="1"/>
  <c r="G47" i="1"/>
  <c r="I47" i="1"/>
  <c r="O47" i="1"/>
  <c r="C48" i="1"/>
  <c r="T48" i="1"/>
  <c r="T52" i="1"/>
  <c r="U48" i="1"/>
  <c r="D50" i="1"/>
  <c r="K50" i="1"/>
  <c r="T50" i="1"/>
  <c r="U50" i="1"/>
  <c r="X50" i="1"/>
  <c r="AD50" i="1"/>
  <c r="AF51" i="1"/>
  <c r="U52" i="1"/>
  <c r="AM37" i="1"/>
  <c r="AH37" i="1"/>
  <c r="AM25" i="1"/>
  <c r="AH25" i="1"/>
  <c r="AG41" i="1"/>
  <c r="AM33" i="1"/>
  <c r="AB37" i="1"/>
  <c r="AN37" i="1"/>
  <c r="R35" i="1"/>
  <c r="AJ35" i="1"/>
  <c r="AK35" i="1"/>
  <c r="AF35" i="1"/>
  <c r="AG35" i="1"/>
  <c r="AD28" i="1"/>
  <c r="K28" i="1"/>
  <c r="R27" i="1"/>
  <c r="AJ27" i="1"/>
  <c r="AK27" i="1"/>
  <c r="AF27" i="1"/>
  <c r="AG27" i="1"/>
  <c r="Z21" i="1"/>
  <c r="AH21" i="1"/>
  <c r="AF21" i="1"/>
  <c r="AD20" i="1"/>
  <c r="K20" i="1"/>
  <c r="R19" i="1"/>
  <c r="AJ19" i="1"/>
  <c r="AK19" i="1"/>
  <c r="AF19" i="1"/>
  <c r="AG19" i="1"/>
  <c r="Y50" i="1"/>
  <c r="G50" i="1"/>
  <c r="G52" i="1"/>
  <c r="Y48" i="1"/>
  <c r="G48" i="1"/>
  <c r="AN41" i="1"/>
  <c r="AH41" i="1"/>
  <c r="AJ40" i="1"/>
  <c r="AK40" i="1"/>
  <c r="R36" i="1"/>
  <c r="J32" i="1"/>
  <c r="J31" i="1"/>
  <c r="AD31" i="1"/>
  <c r="AJ30" i="1"/>
  <c r="AK30" i="1"/>
  <c r="Z30" i="1"/>
  <c r="AH30" i="1"/>
  <c r="AF30" i="1"/>
  <c r="AD29" i="1"/>
  <c r="AE29" i="1"/>
  <c r="R28" i="1"/>
  <c r="J24" i="1"/>
  <c r="J23" i="1"/>
  <c r="AD23" i="1"/>
  <c r="AJ22" i="1"/>
  <c r="AK22" i="1"/>
  <c r="Z22" i="1"/>
  <c r="AH22" i="1"/>
  <c r="AF22" i="1"/>
  <c r="AG22" i="1"/>
  <c r="AD21" i="1"/>
  <c r="AE21" i="1"/>
  <c r="R20" i="1"/>
  <c r="AD36" i="1"/>
  <c r="K36" i="1"/>
  <c r="AB25" i="1"/>
  <c r="AN25" i="1"/>
  <c r="O50" i="1"/>
  <c r="O52" i="1"/>
  <c r="D48" i="1"/>
  <c r="D52" i="1"/>
  <c r="M47" i="1"/>
  <c r="AD40" i="1"/>
  <c r="AE40" i="1"/>
  <c r="AE39" i="1"/>
  <c r="AJ39" i="1"/>
  <c r="AK39" i="1"/>
  <c r="AF39" i="1"/>
  <c r="AG39" i="1"/>
  <c r="AN38" i="1"/>
  <c r="AJ37" i="1"/>
  <c r="AK37" i="1"/>
  <c r="AM34" i="1"/>
  <c r="Z33" i="1"/>
  <c r="AH33" i="1"/>
  <c r="AF33" i="1"/>
  <c r="AG33" i="1"/>
  <c r="AG32" i="1"/>
  <c r="AD32" i="1"/>
  <c r="AE32" i="1"/>
  <c r="K32" i="1"/>
  <c r="R31" i="1"/>
  <c r="AJ31" i="1"/>
  <c r="AK31" i="1"/>
  <c r="AF31" i="1"/>
  <c r="AG31" i="1"/>
  <c r="AB29" i="1"/>
  <c r="AN29" i="1"/>
  <c r="AM26" i="1"/>
  <c r="Z25" i="1"/>
  <c r="AF25" i="1"/>
  <c r="AG25" i="1"/>
  <c r="AG24" i="1"/>
  <c r="AD24" i="1"/>
  <c r="AE24" i="1"/>
  <c r="K24" i="1"/>
  <c r="R23" i="1"/>
  <c r="AJ23" i="1"/>
  <c r="AK23" i="1"/>
  <c r="AF23" i="1"/>
  <c r="AG23" i="1"/>
  <c r="AJ21" i="1"/>
  <c r="AK21" i="1"/>
  <c r="AB21" i="1"/>
  <c r="AN21" i="1"/>
  <c r="AM18" i="1"/>
  <c r="AM17" i="1"/>
  <c r="AH17" i="1"/>
  <c r="AB17" i="1"/>
  <c r="AD17" i="1"/>
  <c r="AE17" i="1"/>
  <c r="AN17" i="1"/>
  <c r="Z38" i="1"/>
  <c r="AH38" i="1"/>
  <c r="AF38" i="1"/>
  <c r="AG38" i="1"/>
  <c r="AB33" i="1"/>
  <c r="AN33" i="1"/>
  <c r="Z29" i="1"/>
  <c r="AF29" i="1"/>
  <c r="L48" i="1"/>
  <c r="L52" i="1"/>
  <c r="L47" i="1"/>
  <c r="D47" i="1"/>
  <c r="AF41" i="1"/>
  <c r="AJ38" i="1"/>
  <c r="AK38" i="1"/>
  <c r="AM38" i="1"/>
  <c r="AB38" i="1"/>
  <c r="AF37" i="1"/>
  <c r="AG37" i="1"/>
  <c r="AD37" i="1"/>
  <c r="AE37" i="1"/>
  <c r="AE36" i="1"/>
  <c r="J36" i="1"/>
  <c r="J35" i="1"/>
  <c r="AD35" i="1"/>
  <c r="AE35" i="1"/>
  <c r="AJ34" i="1"/>
  <c r="AK34" i="1"/>
  <c r="Z34" i="1"/>
  <c r="AH34" i="1"/>
  <c r="AF34" i="1"/>
  <c r="AG34" i="1"/>
  <c r="AD33" i="1"/>
  <c r="AE33" i="1"/>
  <c r="R32" i="1"/>
  <c r="AE31" i="1"/>
  <c r="AG30" i="1"/>
  <c r="AG29" i="1"/>
  <c r="AM29" i="1"/>
  <c r="AH29" i="1"/>
  <c r="AE28" i="1"/>
  <c r="J28" i="1"/>
  <c r="J27" i="1"/>
  <c r="AD27" i="1"/>
  <c r="AE27" i="1"/>
  <c r="AJ26" i="1"/>
  <c r="AK26" i="1"/>
  <c r="Z26" i="1"/>
  <c r="AH26" i="1"/>
  <c r="AF26" i="1"/>
  <c r="AG26" i="1"/>
  <c r="AD25" i="1"/>
  <c r="AE25" i="1"/>
  <c r="R24" i="1"/>
  <c r="AE23" i="1"/>
  <c r="AG21" i="1"/>
  <c r="AM21" i="1"/>
  <c r="AE20" i="1"/>
  <c r="J20" i="1"/>
  <c r="J19" i="1"/>
  <c r="J47" i="1"/>
  <c r="AD19" i="1"/>
  <c r="AE19" i="1"/>
  <c r="AJ18" i="1"/>
  <c r="AK18" i="1"/>
  <c r="Z18" i="1"/>
  <c r="AJ36" i="1"/>
  <c r="AK36" i="1"/>
  <c r="AJ32" i="1"/>
  <c r="AK32" i="1"/>
  <c r="AJ28" i="1"/>
  <c r="AK28" i="1"/>
  <c r="AJ24" i="1"/>
  <c r="AK24" i="1"/>
  <c r="AJ20" i="1"/>
  <c r="AK20" i="1"/>
  <c r="AF17" i="1"/>
  <c r="AG17" i="1"/>
  <c r="AM32" i="1"/>
  <c r="AH32" i="1"/>
  <c r="AH18" i="1"/>
  <c r="Z48" i="1"/>
  <c r="AM24" i="1"/>
  <c r="AH24" i="1"/>
  <c r="AH36" i="1"/>
  <c r="AM36" i="1"/>
  <c r="AM20" i="1"/>
  <c r="AH20" i="1"/>
  <c r="AM28" i="1"/>
  <c r="AH28" i="1"/>
  <c r="R47" i="1"/>
  <c r="Y52" i="1"/>
  <c r="S50" i="1"/>
  <c r="S52" i="1"/>
  <c r="D53" i="1"/>
  <c r="F53" i="1"/>
  <c r="S47" i="1"/>
  <c r="AH45" i="1"/>
  <c r="K48" i="1"/>
  <c r="K52" i="1"/>
  <c r="AH43" i="1"/>
  <c r="Z52" i="1"/>
  <c r="H53" i="1"/>
  <c r="AH42" i="1"/>
  <c r="Y51" i="2"/>
  <c r="Y53" i="2"/>
  <c r="AH27" i="2"/>
  <c r="AH33" i="2"/>
  <c r="AH26" i="2"/>
  <c r="AH46" i="2"/>
  <c r="AH37" i="2"/>
  <c r="AH30" i="2"/>
  <c r="AE28" i="2"/>
  <c r="AH21" i="2"/>
  <c r="AH34" i="2"/>
  <c r="AH31" i="2"/>
  <c r="S49" i="2"/>
  <c r="S53" i="2"/>
  <c r="D54" i="2"/>
  <c r="AH45" i="2"/>
  <c r="AH38" i="2"/>
  <c r="AE36" i="2"/>
  <c r="AH35" i="2"/>
  <c r="AH29" i="2"/>
  <c r="AE20" i="2"/>
  <c r="AH17" i="2"/>
  <c r="AH42" i="2"/>
  <c r="J48" i="2"/>
  <c r="Z49" i="2"/>
  <c r="X51" i="2"/>
  <c r="AF47" i="2"/>
  <c r="AG47" i="2"/>
  <c r="AH44" i="2"/>
  <c r="AF43" i="2"/>
  <c r="AG43" i="2"/>
  <c r="AH40" i="2"/>
  <c r="AF39" i="2"/>
  <c r="AG39" i="2"/>
  <c r="R37" i="2"/>
  <c r="K36" i="2"/>
  <c r="AH36" i="2"/>
  <c r="AF35" i="2"/>
  <c r="AG35" i="2"/>
  <c r="R33" i="2"/>
  <c r="K32" i="2"/>
  <c r="AH32" i="2"/>
  <c r="AF31" i="2"/>
  <c r="AG31" i="2"/>
  <c r="R29" i="2"/>
  <c r="K28" i="2"/>
  <c r="AH28" i="2"/>
  <c r="AF27" i="2"/>
  <c r="AG27" i="2"/>
  <c r="K24" i="2"/>
  <c r="AH24" i="2"/>
  <c r="AF23" i="2"/>
  <c r="AG23" i="2"/>
  <c r="K20" i="2"/>
  <c r="AF19" i="2"/>
  <c r="AG19" i="2"/>
  <c r="AD17" i="2"/>
  <c r="AE17" i="2"/>
  <c r="AF46" i="2"/>
  <c r="AG46" i="2"/>
  <c r="AF42" i="2"/>
  <c r="AG42" i="2"/>
  <c r="AF38" i="2"/>
  <c r="AG38" i="2"/>
  <c r="AF34" i="2"/>
  <c r="AG34" i="2"/>
  <c r="AF30" i="2"/>
  <c r="AG30" i="2"/>
  <c r="AF26" i="2"/>
  <c r="AG26" i="2"/>
  <c r="AF22" i="2"/>
  <c r="AG22" i="2"/>
  <c r="AF18" i="2"/>
  <c r="AG18" i="2"/>
  <c r="AD47" i="2"/>
  <c r="AE47" i="2"/>
  <c r="AD43" i="2"/>
  <c r="AE43" i="2"/>
  <c r="AD39" i="2"/>
  <c r="AE39" i="2"/>
  <c r="AD35" i="2"/>
  <c r="AE35" i="2"/>
  <c r="AD31" i="2"/>
  <c r="AE31" i="2"/>
  <c r="AD27" i="2"/>
  <c r="AE27" i="2"/>
  <c r="AF25" i="2"/>
  <c r="AG25" i="2"/>
  <c r="AD23" i="2"/>
  <c r="AE23" i="2"/>
  <c r="AF21" i="2"/>
  <c r="AG21" i="2"/>
  <c r="AD19" i="2"/>
  <c r="AE19" i="2"/>
  <c r="AF17" i="2"/>
  <c r="AG17" i="2"/>
  <c r="R48" i="2"/>
  <c r="K48" i="2"/>
  <c r="K49" i="2"/>
  <c r="AH20" i="2"/>
  <c r="U53" i="2"/>
  <c r="F54" i="2"/>
  <c r="S48" i="2"/>
  <c r="K53" i="2"/>
  <c r="H54" i="2"/>
  <c r="AH24" i="3"/>
  <c r="AH22" i="3"/>
  <c r="AH20" i="3"/>
  <c r="AH18" i="3"/>
  <c r="G52" i="3"/>
  <c r="AH44" i="3"/>
  <c r="AH25" i="3"/>
  <c r="AH21" i="3"/>
  <c r="AH17" i="3"/>
  <c r="O52" i="3"/>
  <c r="D52" i="3"/>
  <c r="AH43" i="3"/>
  <c r="S47" i="3"/>
  <c r="S48" i="3"/>
  <c r="S52" i="3"/>
  <c r="D53" i="3"/>
  <c r="F53" i="3"/>
  <c r="Y50" i="3"/>
  <c r="Y52" i="3"/>
  <c r="AF46" i="3"/>
  <c r="AG46" i="3"/>
  <c r="AB44" i="3"/>
  <c r="AG43" i="3"/>
  <c r="AH42" i="3"/>
  <c r="AD42" i="3"/>
  <c r="AE42" i="3"/>
  <c r="AB40" i="3"/>
  <c r="AG39" i="3"/>
  <c r="AD38" i="3"/>
  <c r="AE38" i="3"/>
  <c r="AB36" i="3"/>
  <c r="AG35" i="3"/>
  <c r="AH34" i="3"/>
  <c r="AD34" i="3"/>
  <c r="AE34" i="3"/>
  <c r="AD31" i="3"/>
  <c r="AE31" i="3"/>
  <c r="J30" i="3"/>
  <c r="X50" i="3"/>
  <c r="AE41" i="3"/>
  <c r="Z40" i="3"/>
  <c r="AH40" i="3"/>
  <c r="AF40" i="3"/>
  <c r="AG40" i="3"/>
  <c r="AE37" i="3"/>
  <c r="AF37" i="3"/>
  <c r="AG37" i="3"/>
  <c r="Z36" i="3"/>
  <c r="AF36" i="3"/>
  <c r="AG36" i="3"/>
  <c r="Z32" i="3"/>
  <c r="Z48" i="3"/>
  <c r="Z52" i="3"/>
  <c r="AH32" i="3"/>
  <c r="AF32" i="3"/>
  <c r="AG32" i="3"/>
  <c r="AB31" i="3"/>
  <c r="AG30" i="3"/>
  <c r="K30" i="3"/>
  <c r="AH30" i="3"/>
  <c r="AD30" i="3"/>
  <c r="AE30" i="3"/>
  <c r="Z28" i="3"/>
  <c r="AH28" i="3"/>
  <c r="AF28" i="3"/>
  <c r="AG28" i="3"/>
  <c r="AB27" i="3"/>
  <c r="AG26" i="3"/>
  <c r="K26" i="3"/>
  <c r="AD26" i="3"/>
  <c r="AE26" i="3"/>
  <c r="AH19" i="3"/>
  <c r="AD43" i="3"/>
  <c r="AE43" i="3"/>
  <c r="AD39" i="3"/>
  <c r="AE39" i="3"/>
  <c r="AD35" i="3"/>
  <c r="AE35" i="3"/>
  <c r="AD33" i="3"/>
  <c r="AE33" i="3"/>
  <c r="AH31" i="3"/>
  <c r="J29" i="3"/>
  <c r="AD29" i="3"/>
  <c r="AE29" i="3"/>
  <c r="AF45" i="3"/>
  <c r="AG45" i="3"/>
  <c r="AG44" i="3"/>
  <c r="AF33" i="3"/>
  <c r="AG33" i="3"/>
  <c r="Z31" i="3"/>
  <c r="AF31" i="3"/>
  <c r="AG31" i="3"/>
  <c r="AF29" i="3"/>
  <c r="AG29" i="3"/>
  <c r="Z27" i="3"/>
  <c r="AF27" i="3"/>
  <c r="AG27" i="3"/>
  <c r="AF24" i="3"/>
  <c r="AG24" i="3"/>
  <c r="AD22" i="3"/>
  <c r="AE22" i="3"/>
  <c r="AF20" i="3"/>
  <c r="AG20" i="3"/>
  <c r="AD18" i="3"/>
  <c r="AE18" i="3"/>
  <c r="AD25" i="3"/>
  <c r="AE25" i="3"/>
  <c r="R25" i="3"/>
  <c r="AF23" i="3"/>
  <c r="AG23" i="3"/>
  <c r="AD21" i="3"/>
  <c r="AE21" i="3"/>
  <c r="R21" i="3"/>
  <c r="AF19" i="3"/>
  <c r="AG19" i="3"/>
  <c r="AD17" i="3"/>
  <c r="AE17" i="3"/>
  <c r="R17" i="3"/>
  <c r="AH26" i="3"/>
  <c r="AH27" i="3"/>
  <c r="R47" i="3"/>
  <c r="K47" i="3"/>
  <c r="Z50" i="3"/>
</calcChain>
</file>

<file path=xl/sharedStrings.xml><?xml version="1.0" encoding="utf-8"?>
<sst xmlns="http://schemas.openxmlformats.org/spreadsheetml/2006/main" count="750" uniqueCount="191">
  <si>
    <t>Комментарий</t>
  </si>
  <si>
    <t>/  /</t>
  </si>
  <si>
    <t>ООО "CпецПроект Сервис"</t>
  </si>
  <si>
    <t>Ответственный за учет тепловой энергии</t>
  </si>
  <si>
    <t>Часы нештатных ситуаций с остановом учёта, ч</t>
  </si>
  <si>
    <t>Часы нештатных ситуаций с подстановкой договорных значений, ч</t>
  </si>
  <si>
    <t>Часы отключения электропитания, ч</t>
  </si>
  <si>
    <t>W без гвс (Гкал)</t>
  </si>
  <si>
    <t>W гвс (Гкал)</t>
  </si>
  <si>
    <t>V гвс (м3)</t>
  </si>
  <si>
    <t>Тхв на источнике</t>
  </si>
  <si>
    <t>Сумма:</t>
  </si>
  <si>
    <t>С</t>
  </si>
  <si>
    <t>Снятие досчёта по среднему предыдущего отчёта</t>
  </si>
  <si>
    <t>Досчёт по среднему до конца месяца</t>
  </si>
  <si>
    <t>Итого</t>
  </si>
  <si>
    <t>Среднее</t>
  </si>
  <si>
    <t>П</t>
  </si>
  <si>
    <t>(ТВ2 СП6)</t>
  </si>
  <si>
    <t>разница</t>
  </si>
  <si>
    <t>Погр. (%)</t>
  </si>
  <si>
    <t>ГВС</t>
  </si>
  <si>
    <t>Пр. Гики</t>
  </si>
  <si>
    <t>отоп. (т/ч)</t>
  </si>
  <si>
    <t>т</t>
  </si>
  <si>
    <t>Гкал</t>
  </si>
  <si>
    <t>м3</t>
  </si>
  <si>
    <t>гр.C</t>
  </si>
  <si>
    <t>кгс/см2</t>
  </si>
  <si>
    <t>ч</t>
  </si>
  <si>
    <t>Пр. Гики ГВС</t>
  </si>
  <si>
    <t>Пр. нагр.</t>
  </si>
  <si>
    <t>M1гвс-M2гвс</t>
  </si>
  <si>
    <t>M2гвс</t>
  </si>
  <si>
    <t>M1гвс</t>
  </si>
  <si>
    <t>Тип расчета</t>
  </si>
  <si>
    <t>Wсумм</t>
  </si>
  <si>
    <t>Wгвс</t>
  </si>
  <si>
    <t>V1гвс-V2гвс</t>
  </si>
  <si>
    <t>t1гвс-t2гвс</t>
  </si>
  <si>
    <t>P2гвс</t>
  </si>
  <si>
    <t>t2гвс</t>
  </si>
  <si>
    <t>V2гвс</t>
  </si>
  <si>
    <t>P1гвс</t>
  </si>
  <si>
    <t>t1гвс</t>
  </si>
  <si>
    <t>V1гвс</t>
  </si>
  <si>
    <t>M1-M2</t>
  </si>
  <si>
    <t>t1-t2</t>
  </si>
  <si>
    <t>P2</t>
  </si>
  <si>
    <t>t2</t>
  </si>
  <si>
    <t>M2</t>
  </si>
  <si>
    <t>P1</t>
  </si>
  <si>
    <t>t1</t>
  </si>
  <si>
    <t>M1</t>
  </si>
  <si>
    <t>n</t>
  </si>
  <si>
    <t>НС</t>
  </si>
  <si>
    <t>Дата</t>
  </si>
  <si>
    <r>
      <t>Договорные нагрузки:            Gот (т/ч) =</t>
    </r>
    <r>
      <rPr>
        <b/>
        <sz val="11"/>
        <color indexed="8"/>
        <rFont val="Arial Cyr"/>
        <family val="2"/>
        <charset val="204"/>
      </rPr>
      <t xml:space="preserve">7.97      </t>
    </r>
    <r>
      <rPr>
        <sz val="11"/>
        <color indexed="8"/>
        <rFont val="Arial Cyr"/>
        <family val="2"/>
        <charset val="204"/>
      </rPr>
      <t xml:space="preserve">    Gвент. (т/ч) =        Gгвс=</t>
    </r>
    <r>
      <rPr>
        <b/>
        <sz val="11"/>
        <color indexed="8"/>
        <rFont val="Arial Cyr"/>
        <family val="2"/>
        <charset val="204"/>
      </rPr>
      <t xml:space="preserve">8.28 </t>
    </r>
    <r>
      <rPr>
        <sz val="11"/>
        <color indexed="8"/>
        <rFont val="Arial Cyr"/>
        <family val="2"/>
        <charset val="204"/>
      </rPr>
      <t xml:space="preserve">    Gгвс (т/сут) = </t>
    </r>
    <r>
      <rPr>
        <b/>
        <sz val="11"/>
        <color indexed="8"/>
        <rFont val="Arial Cyr"/>
        <family val="2"/>
        <charset val="204"/>
      </rPr>
      <t xml:space="preserve">53.88       </t>
    </r>
    <r>
      <rPr>
        <sz val="11"/>
        <color indexed="8"/>
        <rFont val="Arial Cyr"/>
        <family val="2"/>
        <charset val="204"/>
      </rPr>
      <t xml:space="preserve">Gцир. (т/ч) = </t>
    </r>
  </si>
  <si>
    <t>3</t>
  </si>
  <si>
    <t>0.12</t>
  </si>
  <si>
    <t>ВСГ 15</t>
  </si>
  <si>
    <t>Тр. подпитки (V5)</t>
  </si>
  <si>
    <t>34.78</t>
  </si>
  <si>
    <t>0.116</t>
  </si>
  <si>
    <t>ЭРСВ-450 32</t>
  </si>
  <si>
    <t>тр.цирк. ГВС</t>
  </si>
  <si>
    <t>145.5</t>
  </si>
  <si>
    <t>0.957</t>
  </si>
  <si>
    <t>ЭРСВ-420 65</t>
  </si>
  <si>
    <t>Обратн.тр.</t>
  </si>
  <si>
    <t>54.54</t>
  </si>
  <si>
    <t>0.181</t>
  </si>
  <si>
    <t>ЭРСВ-450 40</t>
  </si>
  <si>
    <t>тр-д. ГВС</t>
  </si>
  <si>
    <t>Подающ. тр.</t>
  </si>
  <si>
    <t>Gmax</t>
  </si>
  <si>
    <t>Gmin</t>
  </si>
  <si>
    <t>расходомер</t>
  </si>
  <si>
    <r>
      <t xml:space="preserve">Тепловычислитель: </t>
    </r>
    <r>
      <rPr>
        <b/>
        <sz val="12"/>
        <rFont val="Arial Cyr"/>
        <charset val="204"/>
      </rPr>
      <t>СПТ-943</t>
    </r>
    <r>
      <rPr>
        <sz val="12"/>
        <rFont val="Arial Cyr"/>
        <charset val="204"/>
      </rPr>
      <t xml:space="preserve"> № </t>
    </r>
    <r>
      <rPr>
        <b/>
        <sz val="12"/>
        <rFont val="Arial Cyr"/>
        <charset val="204"/>
      </rPr>
      <t>07067</t>
    </r>
  </si>
  <si>
    <t>Режим(схема): 0;0</t>
  </si>
  <si>
    <t>Источник теплоты: ТЭЦ-15</t>
  </si>
  <si>
    <t>21748</t>
  </si>
  <si>
    <t>Договор</t>
  </si>
  <si>
    <t>СИ-3</t>
  </si>
  <si>
    <t>Схема теплоснабжения: Двухтрубная с циркуляцией ГВС  независимая</t>
  </si>
  <si>
    <t xml:space="preserve">Ленинский пр., 115 к. 2 </t>
  </si>
  <si>
    <t>Адрес</t>
  </si>
  <si>
    <t xml:space="preserve"> </t>
  </si>
  <si>
    <t>ООО "Жилкомсервис"</t>
  </si>
  <si>
    <t>Потребитель</t>
  </si>
  <si>
    <t>по</t>
  </si>
  <si>
    <t>с</t>
  </si>
  <si>
    <t>Отчёт о потреблении тепловой энергии и теплоносителя</t>
  </si>
  <si>
    <t>23.09.17</t>
  </si>
  <si>
    <t>0</t>
  </si>
  <si>
    <t>24.09.17</t>
  </si>
  <si>
    <t>25.09.17</t>
  </si>
  <si>
    <t>21; 21;</t>
  </si>
  <si>
    <t>26.09.17</t>
  </si>
  <si>
    <t>27.09.17</t>
  </si>
  <si>
    <t>28.09.17</t>
  </si>
  <si>
    <t>29.09.17</t>
  </si>
  <si>
    <t>30.09.17</t>
  </si>
  <si>
    <t>01.10.17</t>
  </si>
  <si>
    <t>02.10.17</t>
  </si>
  <si>
    <t xml:space="preserve">21; </t>
  </si>
  <si>
    <t>03.10.17</t>
  </si>
  <si>
    <t>04.10.17</t>
  </si>
  <si>
    <t>05.10.17</t>
  </si>
  <si>
    <t>06.10.17</t>
  </si>
  <si>
    <t>07.10.17</t>
  </si>
  <si>
    <t>08.10.17</t>
  </si>
  <si>
    <t>09.10.17</t>
  </si>
  <si>
    <t>10.10.17</t>
  </si>
  <si>
    <t>11.10.17</t>
  </si>
  <si>
    <t>12.10.17</t>
  </si>
  <si>
    <t>13.10.17</t>
  </si>
  <si>
    <t>14.10.17</t>
  </si>
  <si>
    <t>15.10.17</t>
  </si>
  <si>
    <t>16.10.17</t>
  </si>
  <si>
    <t>17.10.17</t>
  </si>
  <si>
    <t>18.10.17</t>
  </si>
  <si>
    <t>19.10.17</t>
  </si>
  <si>
    <t>20.10.17</t>
  </si>
  <si>
    <t>21.10.17</t>
  </si>
  <si>
    <t>22.10.17</t>
  </si>
  <si>
    <t>Заявка: 02/147-3282 от 26.10.17</t>
  </si>
  <si>
    <t>23.10.17</t>
  </si>
  <si>
    <t>24.10.17</t>
  </si>
  <si>
    <t>25.10.17</t>
  </si>
  <si>
    <t>26.10.17</t>
  </si>
  <si>
    <t>27.10.17</t>
  </si>
  <si>
    <t>28.10.17</t>
  </si>
  <si>
    <t>29.10.17</t>
  </si>
  <si>
    <t>30.10.17</t>
  </si>
  <si>
    <t>31.10.17</t>
  </si>
  <si>
    <t>01.11.17</t>
  </si>
  <si>
    <t>02.11.17</t>
  </si>
  <si>
    <t>03.11.17</t>
  </si>
  <si>
    <t>04.11.17</t>
  </si>
  <si>
    <t>05.11.17</t>
  </si>
  <si>
    <t>21; 19;21;</t>
  </si>
  <si>
    <t>06.11.17</t>
  </si>
  <si>
    <t>07.11.17</t>
  </si>
  <si>
    <t>08.11.17</t>
  </si>
  <si>
    <t xml:space="preserve">14;16; </t>
  </si>
  <si>
    <t>09.11.17</t>
  </si>
  <si>
    <t>10.11.17</t>
  </si>
  <si>
    <t>11.11.17</t>
  </si>
  <si>
    <t>12.11.17</t>
  </si>
  <si>
    <t>13.11.17</t>
  </si>
  <si>
    <t>14.11.17</t>
  </si>
  <si>
    <t>15.11.17</t>
  </si>
  <si>
    <t>16.11.17</t>
  </si>
  <si>
    <t>17.11.17</t>
  </si>
  <si>
    <t>18.11.17</t>
  </si>
  <si>
    <t>19.11.17</t>
  </si>
  <si>
    <t>20.11.17</t>
  </si>
  <si>
    <t>21.11.17</t>
  </si>
  <si>
    <t>22.11.17</t>
  </si>
  <si>
    <t>2;8;9;16; 2;</t>
  </si>
  <si>
    <t>23.11.17</t>
  </si>
  <si>
    <t>24.11.17</t>
  </si>
  <si>
    <t>25.11.17</t>
  </si>
  <si>
    <t>26.11.17</t>
  </si>
  <si>
    <t>27.11.17</t>
  </si>
  <si>
    <t>28.11.17</t>
  </si>
  <si>
    <t>29.11.17</t>
  </si>
  <si>
    <t>30.11.17</t>
  </si>
  <si>
    <t>01.12.17</t>
  </si>
  <si>
    <t>02.12.17</t>
  </si>
  <si>
    <t>03.12.17</t>
  </si>
  <si>
    <t>04.12.17</t>
  </si>
  <si>
    <t>05.12.17</t>
  </si>
  <si>
    <t>06.12.17</t>
  </si>
  <si>
    <t>07.12.17</t>
  </si>
  <si>
    <t>08.12.17</t>
  </si>
  <si>
    <t>09.12.17</t>
  </si>
  <si>
    <t>10.12.17</t>
  </si>
  <si>
    <t>11.12.17</t>
  </si>
  <si>
    <t>12.12.17</t>
  </si>
  <si>
    <t>13.12.17</t>
  </si>
  <si>
    <t>14.12.17</t>
  </si>
  <si>
    <t>15.12.17</t>
  </si>
  <si>
    <t>16.12.17</t>
  </si>
  <si>
    <t>17.12.17</t>
  </si>
  <si>
    <t>18.12.17</t>
  </si>
  <si>
    <t>19.12.17</t>
  </si>
  <si>
    <t>20.12.17</t>
  </si>
  <si>
    <t>21.12.17</t>
  </si>
  <si>
    <t>22.12.17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</si>
</sst>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0.000"/>
    <numFmt numFmtId="166" formatCode="0.0"/>
  </numFmts>
  <fonts count="46" x14ac:knownFonts="1">
    <font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name val="Arial Cyr"/>
      <charset val="204"/>
    </font>
    <font>
      <sz val="10"/>
      <color indexed="20"/>
      <name val="Arial Cyr"/>
      <charset val="204"/>
    </font>
    <font>
      <sz val="10"/>
      <color indexed="12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name val="Arial Cyr"/>
      <charset val="204"/>
    </font>
    <font>
      <sz val="12"/>
      <color indexed="20"/>
      <name val="Arial Cyr"/>
      <charset val="204"/>
    </font>
    <font>
      <b/>
      <sz val="12"/>
      <name val="Arial Cyr"/>
      <charset val="204"/>
    </font>
    <font>
      <sz val="10"/>
      <color indexed="10"/>
      <name val="Arial Cyr"/>
      <charset val="204"/>
    </font>
    <font>
      <sz val="10"/>
      <color indexed="9"/>
      <name val="Arial Cyr"/>
      <charset val="204"/>
    </font>
    <font>
      <sz val="10"/>
      <color indexed="9"/>
      <name val="Arial"/>
      <family val="2"/>
      <charset val="204"/>
    </font>
    <font>
      <sz val="10"/>
      <name val="Arial Cyr"/>
      <family val="2"/>
      <charset val="204"/>
    </font>
    <font>
      <sz val="9"/>
      <color indexed="9"/>
      <name val="Arial"/>
      <family val="2"/>
      <charset val="204"/>
    </font>
    <font>
      <sz val="10"/>
      <color indexed="48"/>
      <name val="Arial Cyr"/>
      <charset val="204"/>
    </font>
    <font>
      <sz val="10"/>
      <color indexed="56"/>
      <name val="Arial Cyr"/>
      <charset val="204"/>
    </font>
    <font>
      <sz val="10"/>
      <color indexed="60"/>
      <name val="Arial Cyr"/>
      <charset val="204"/>
    </font>
    <font>
      <sz val="10"/>
      <color indexed="17"/>
      <name val="Arial Cyr"/>
      <charset val="204"/>
    </font>
    <font>
      <sz val="10"/>
      <color indexed="42"/>
      <name val="Arial Cyr"/>
      <charset val="204"/>
    </font>
    <font>
      <sz val="10"/>
      <color indexed="10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0"/>
      <color indexed="48"/>
      <name val="Arial Cyr"/>
      <charset val="204"/>
    </font>
    <font>
      <b/>
      <u/>
      <sz val="10"/>
      <color indexed="56"/>
      <name val="Arial Cyr"/>
      <charset val="204"/>
    </font>
    <font>
      <b/>
      <u/>
      <sz val="10"/>
      <color indexed="20"/>
      <name val="Arial Cyr"/>
      <charset val="204"/>
    </font>
    <font>
      <b/>
      <u/>
      <sz val="10"/>
      <color indexed="60"/>
      <name val="Arial"/>
      <family val="2"/>
      <charset val="204"/>
    </font>
    <font>
      <sz val="10"/>
      <color indexed="12"/>
      <name val="Arial"/>
      <family val="2"/>
      <charset val="204"/>
    </font>
    <font>
      <b/>
      <u/>
      <sz val="10"/>
      <color indexed="12"/>
      <name val="Arial Cyr"/>
      <charset val="204"/>
    </font>
    <font>
      <sz val="10"/>
      <color indexed="17"/>
      <name val="Arial"/>
      <family val="2"/>
      <charset val="204"/>
    </font>
    <font>
      <b/>
      <u/>
      <sz val="10"/>
      <color indexed="17"/>
      <name val="Arial Cyr"/>
      <charset val="204"/>
    </font>
    <font>
      <b/>
      <u/>
      <sz val="10"/>
      <color indexed="42"/>
      <name val="Arial Cyr"/>
      <charset val="204"/>
    </font>
    <font>
      <u/>
      <sz val="10"/>
      <color indexed="10"/>
      <name val="Arial Cyr"/>
      <charset val="204"/>
    </font>
    <font>
      <b/>
      <u/>
      <sz val="10"/>
      <color indexed="56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20"/>
      <name val="Arial"/>
      <family val="2"/>
      <charset val="204"/>
    </font>
    <font>
      <sz val="11"/>
      <color indexed="8"/>
      <name val="Arial Cyr"/>
      <family val="2"/>
      <charset val="204"/>
    </font>
    <font>
      <b/>
      <sz val="11"/>
      <color indexed="8"/>
      <name val="Arial Cyr"/>
      <family val="2"/>
      <charset val="204"/>
    </font>
    <font>
      <sz val="10"/>
      <color indexed="8"/>
      <name val="Arial Cyr"/>
      <charset val="204"/>
    </font>
    <font>
      <b/>
      <sz val="10"/>
      <color indexed="8"/>
      <name val="Arial Cyr"/>
      <family val="2"/>
      <charset val="204"/>
    </font>
    <font>
      <b/>
      <sz val="12"/>
      <name val="Arial Cyr"/>
      <family val="2"/>
      <charset val="204"/>
    </font>
    <font>
      <sz val="9"/>
      <name val="Arial Cyr"/>
      <charset val="204"/>
    </font>
    <font>
      <sz val="11"/>
      <name val="Arial Cyr"/>
      <charset val="204"/>
    </font>
    <font>
      <b/>
      <sz val="14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0"/>
      <color indexed="17"/>
      <name val="Arial Cyr"/>
      <charset val="204"/>
    </font>
    <font>
      <b/>
      <sz val="10"/>
      <color indexed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rgb="FFFFFF99"/>
      </left>
      <right style="thin">
        <color rgb="FFFFFF99"/>
      </right>
      <top style="thin">
        <color rgb="FFFFFF99"/>
      </top>
      <bottom style="thin">
        <color rgb="FFFFFF99"/>
      </bottom>
      <diagonal/>
    </border>
  </borders>
  <cellStyleXfs count="7">
    <xf numFmtId="0" fontId="0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center"/>
    </xf>
  </cellStyleXfs>
  <cellXfs count="92">
    <xf numFmtId="0" fontId="0" fillId="0" borderId="0" xfId="0"/>
    <xf numFmtId="0" fontId="2" fillId="0" borderId="0" xfId="5" applyNumberFormat="1" applyFont="1" applyFill="1" applyBorder="1" applyAlignment="1" applyProtection="1"/>
    <xf numFmtId="0" fontId="2" fillId="0" borderId="0" xfId="4" applyNumberFormat="1" applyFont="1" applyFill="1" applyBorder="1" applyAlignment="1" applyProtection="1"/>
    <xf numFmtId="0" fontId="2" fillId="0" borderId="0" xfId="5" applyFill="1" applyAlignment="1">
      <alignment horizontal="center"/>
    </xf>
    <xf numFmtId="0" fontId="3" fillId="0" borderId="0" xfId="5" applyNumberFormat="1" applyFont="1" applyFill="1" applyBorder="1" applyAlignment="1" applyProtection="1"/>
    <xf numFmtId="0" fontId="3" fillId="0" borderId="0" xfId="5" applyFont="1" applyFill="1" applyAlignment="1">
      <alignment horizontal="center"/>
    </xf>
    <xf numFmtId="0" fontId="4" fillId="0" borderId="0" xfId="5" applyFont="1" applyFill="1" applyAlignment="1">
      <alignment horizontal="center"/>
    </xf>
    <xf numFmtId="0" fontId="6" fillId="0" borderId="0" xfId="0" applyFont="1" applyFill="1"/>
    <xf numFmtId="164" fontId="6" fillId="0" borderId="0" xfId="0" applyNumberFormat="1" applyFont="1" applyFill="1" applyBorder="1" applyAlignment="1"/>
    <xf numFmtId="0" fontId="4" fillId="0" borderId="0" xfId="5" applyFont="1" applyFill="1"/>
    <xf numFmtId="0" fontId="2" fillId="0" borderId="0" xfId="5" applyFill="1"/>
    <xf numFmtId="0" fontId="7" fillId="0" borderId="0" xfId="5" applyFont="1" applyFill="1"/>
    <xf numFmtId="0" fontId="8" fillId="0" borderId="0" xfId="5" applyFont="1" applyFill="1"/>
    <xf numFmtId="0" fontId="9" fillId="0" borderId="0" xfId="5" applyFont="1" applyFill="1"/>
    <xf numFmtId="0" fontId="2" fillId="0" borderId="0" xfId="4" applyFont="1" applyFill="1"/>
    <xf numFmtId="0" fontId="10" fillId="0" borderId="0" xfId="5" applyFont="1" applyFill="1" applyAlignment="1">
      <alignment horizontal="center"/>
    </xf>
    <xf numFmtId="165" fontId="10" fillId="0" borderId="0" xfId="5" applyNumberFormat="1" applyFont="1" applyFill="1" applyAlignment="1">
      <alignment horizontal="center"/>
    </xf>
    <xf numFmtId="0" fontId="2" fillId="0" borderId="0" xfId="5" applyNumberFormat="1" applyFont="1" applyFill="1" applyBorder="1" applyAlignment="1" applyProtection="1">
      <alignment horizontal="right"/>
    </xf>
    <xf numFmtId="165" fontId="2" fillId="0" borderId="0" xfId="5" applyNumberFormat="1" applyFill="1" applyAlignment="1">
      <alignment horizontal="right"/>
    </xf>
    <xf numFmtId="0" fontId="2" fillId="0" borderId="0" xfId="5" applyFont="1" applyFill="1" applyAlignment="1">
      <alignment horizontal="center"/>
    </xf>
    <xf numFmtId="1" fontId="4" fillId="0" borderId="0" xfId="5" applyNumberFormat="1" applyFont="1" applyFill="1" applyAlignment="1">
      <alignment horizontal="center"/>
    </xf>
    <xf numFmtId="0" fontId="11" fillId="0" borderId="0" xfId="5" applyFont="1" applyFill="1" applyAlignment="1">
      <alignment horizontal="center"/>
    </xf>
    <xf numFmtId="1" fontId="12" fillId="0" borderId="3" xfId="0" applyNumberFormat="1" applyFont="1" applyFill="1" applyBorder="1" applyAlignment="1">
      <alignment horizontal="right"/>
    </xf>
    <xf numFmtId="165" fontId="13" fillId="0" borderId="0" xfId="0" applyNumberFormat="1" applyFont="1" applyFill="1" applyBorder="1" applyAlignment="1">
      <alignment horizontal="right"/>
    </xf>
    <xf numFmtId="165" fontId="2" fillId="0" borderId="0" xfId="5" applyNumberFormat="1" applyFont="1" applyFill="1" applyBorder="1" applyAlignment="1" applyProtection="1">
      <alignment horizontal="right"/>
    </xf>
    <xf numFmtId="1" fontId="14" fillId="0" borderId="0" xfId="0" applyNumberFormat="1" applyFont="1" applyFill="1" applyBorder="1" applyAlignment="1">
      <alignment horizontal="right"/>
    </xf>
    <xf numFmtId="0" fontId="2" fillId="0" borderId="0" xfId="3" applyNumberFormat="1" applyFont="1" applyFill="1" applyBorder="1" applyAlignment="1" applyProtection="1">
      <alignment horizontal="right"/>
    </xf>
    <xf numFmtId="165" fontId="2" fillId="0" borderId="1" xfId="5" applyNumberFormat="1" applyFill="1" applyBorder="1" applyAlignment="1">
      <alignment horizontal="right"/>
    </xf>
    <xf numFmtId="0" fontId="2" fillId="0" borderId="1" xfId="5" applyFill="1" applyBorder="1" applyAlignment="1">
      <alignment horizontal="right"/>
    </xf>
    <xf numFmtId="0" fontId="2" fillId="0" borderId="1" xfId="5" applyFill="1" applyBorder="1"/>
    <xf numFmtId="165" fontId="2" fillId="0" borderId="0" xfId="5" applyNumberFormat="1" applyFill="1" applyAlignment="1">
      <alignment horizontal="center"/>
    </xf>
    <xf numFmtId="166" fontId="2" fillId="0" borderId="1" xfId="5" applyNumberFormat="1" applyFill="1" applyBorder="1" applyAlignment="1">
      <alignment horizontal="right"/>
    </xf>
    <xf numFmtId="1" fontId="6" fillId="0" borderId="1" xfId="0" applyNumberFormat="1" applyFont="1" applyFill="1" applyBorder="1" applyAlignment="1">
      <alignment horizontal="right"/>
    </xf>
    <xf numFmtId="166" fontId="6" fillId="0" borderId="1" xfId="0" applyNumberFormat="1" applyFont="1" applyFill="1" applyBorder="1" applyAlignment="1">
      <alignment horizontal="right"/>
    </xf>
    <xf numFmtId="2" fontId="15" fillId="0" borderId="0" xfId="3" applyNumberFormat="1" applyFont="1" applyFill="1" applyBorder="1" applyAlignment="1" applyProtection="1">
      <alignment horizontal="center"/>
    </xf>
    <xf numFmtId="166" fontId="16" fillId="0" borderId="0" xfId="5" applyNumberFormat="1" applyFont="1" applyFill="1" applyAlignment="1">
      <alignment horizontal="center"/>
    </xf>
    <xf numFmtId="2" fontId="3" fillId="0" borderId="0" xfId="5" applyNumberFormat="1" applyFont="1" applyFill="1" applyBorder="1" applyAlignment="1" applyProtection="1">
      <alignment horizontal="center"/>
    </xf>
    <xf numFmtId="165" fontId="3" fillId="0" borderId="0" xfId="5" applyNumberFormat="1" applyFont="1" applyFill="1" applyAlignment="1">
      <alignment horizontal="center"/>
    </xf>
    <xf numFmtId="166" fontId="17" fillId="0" borderId="0" xfId="5" applyNumberFormat="1" applyFont="1" applyFill="1" applyAlignment="1">
      <alignment horizontal="center"/>
    </xf>
    <xf numFmtId="2" fontId="4" fillId="0" borderId="0" xfId="5" applyNumberFormat="1" applyFont="1" applyFill="1" applyAlignment="1">
      <alignment horizontal="center"/>
    </xf>
    <xf numFmtId="165" fontId="4" fillId="0" borderId="0" xfId="5" applyNumberFormat="1" applyFont="1" applyFill="1" applyAlignment="1">
      <alignment horizontal="center"/>
    </xf>
    <xf numFmtId="2" fontId="18" fillId="0" borderId="0" xfId="5" applyNumberFormat="1" applyFont="1" applyFill="1" applyAlignment="1">
      <alignment horizontal="center"/>
    </xf>
    <xf numFmtId="165" fontId="18" fillId="0" borderId="0" xfId="5" applyNumberFormat="1" applyFont="1" applyFill="1" applyAlignment="1">
      <alignment horizontal="center"/>
    </xf>
    <xf numFmtId="2" fontId="19" fillId="0" borderId="0" xfId="3" applyNumberFormat="1" applyFont="1" applyFill="1" applyBorder="1" applyAlignment="1" applyProtection="1">
      <alignment horizontal="center"/>
    </xf>
    <xf numFmtId="165" fontId="20" fillId="0" borderId="0" xfId="6" applyNumberFormat="1" applyFont="1" applyFill="1" applyBorder="1" applyAlignment="1">
      <alignment horizontal="center"/>
    </xf>
    <xf numFmtId="165" fontId="2" fillId="0" borderId="1" xfId="3" applyNumberFormat="1" applyFill="1" applyBorder="1" applyAlignment="1">
      <alignment horizontal="right"/>
    </xf>
    <xf numFmtId="0" fontId="2" fillId="0" borderId="1" xfId="4" applyFill="1" applyBorder="1" applyAlignment="1">
      <alignment horizontal="left"/>
    </xf>
    <xf numFmtId="164" fontId="21" fillId="0" borderId="2" xfId="6" applyNumberFormat="1" applyFont="1" applyFill="1" applyBorder="1" applyAlignment="1">
      <alignment horizontal="right"/>
    </xf>
    <xf numFmtId="0" fontId="10" fillId="0" borderId="0" xfId="5" applyFont="1" applyFill="1"/>
    <xf numFmtId="0" fontId="22" fillId="0" borderId="0" xfId="2" applyFont="1" applyFill="1" applyAlignment="1">
      <alignment horizontal="center"/>
    </xf>
    <xf numFmtId="0" fontId="23" fillId="0" borderId="0" xfId="2" applyFont="1" applyFill="1" applyAlignment="1">
      <alignment horizontal="center"/>
    </xf>
    <xf numFmtId="0" fontId="24" fillId="0" borderId="0" xfId="2" applyFont="1" applyFill="1" applyAlignment="1">
      <alignment horizontal="center"/>
    </xf>
    <xf numFmtId="0" fontId="25" fillId="0" borderId="0" xfId="2" applyFont="1" applyFill="1" applyAlignment="1">
      <alignment horizontal="center"/>
    </xf>
    <xf numFmtId="0" fontId="26" fillId="0" borderId="0" xfId="2" applyFont="1" applyFill="1" applyAlignment="1">
      <alignment horizontal="center"/>
    </xf>
    <xf numFmtId="0" fontId="27" fillId="0" borderId="0" xfId="2" applyFont="1" applyFill="1" applyAlignment="1">
      <alignment horizontal="center"/>
    </xf>
    <xf numFmtId="0" fontId="28" fillId="0" borderId="0" xfId="2" applyFont="1" applyFill="1" applyAlignment="1">
      <alignment horizontal="center"/>
    </xf>
    <xf numFmtId="0" fontId="29" fillId="0" borderId="0" xfId="2" applyFont="1" applyFill="1" applyAlignment="1">
      <alignment horizontal="center"/>
    </xf>
    <xf numFmtId="0" fontId="30" fillId="2" borderId="0" xfId="3" applyNumberFormat="1" applyFont="1" applyFill="1" applyBorder="1" applyAlignment="1" applyProtection="1">
      <alignment horizontal="center"/>
    </xf>
    <xf numFmtId="0" fontId="31" fillId="0" borderId="0" xfId="5" applyFont="1" applyFill="1" applyAlignment="1">
      <alignment horizontal="center"/>
    </xf>
    <xf numFmtId="0" fontId="22" fillId="0" borderId="0" xfId="3" applyNumberFormat="1" applyFont="1" applyFill="1" applyBorder="1" applyAlignment="1" applyProtection="1">
      <alignment horizontal="center"/>
    </xf>
    <xf numFmtId="0" fontId="32" fillId="0" borderId="0" xfId="2" applyFont="1" applyFill="1" applyAlignment="1">
      <alignment horizontal="center"/>
    </xf>
    <xf numFmtId="0" fontId="33" fillId="0" borderId="0" xfId="5" applyNumberFormat="1" applyFont="1" applyFill="1" applyBorder="1" applyAlignment="1" applyProtection="1"/>
    <xf numFmtId="0" fontId="33" fillId="0" borderId="0" xfId="5" applyFont="1" applyFill="1" applyAlignment="1">
      <alignment horizontal="center"/>
    </xf>
    <xf numFmtId="0" fontId="34" fillId="0" borderId="0" xfId="5" applyNumberFormat="1" applyFont="1" applyFill="1" applyBorder="1" applyAlignment="1" applyProtection="1"/>
    <xf numFmtId="0" fontId="34" fillId="0" borderId="0" xfId="5" applyFont="1" applyFill="1" applyAlignment="1">
      <alignment horizontal="center"/>
    </xf>
    <xf numFmtId="0" fontId="33" fillId="0" borderId="0" xfId="0" applyFont="1" applyFill="1"/>
    <xf numFmtId="0" fontId="35" fillId="0" borderId="0" xfId="0" applyFont="1" applyFill="1" applyAlignment="1">
      <alignment horizontal="center"/>
    </xf>
    <xf numFmtId="0" fontId="35" fillId="0" borderId="0" xfId="0" applyFont="1" applyFill="1"/>
    <xf numFmtId="0" fontId="35" fillId="0" borderId="0" xfId="0" applyFont="1" applyFill="1" applyBorder="1"/>
    <xf numFmtId="0" fontId="37" fillId="0" borderId="0" xfId="0" applyFont="1" applyFill="1" applyAlignment="1">
      <alignment horizontal="center"/>
    </xf>
    <xf numFmtId="0" fontId="3" fillId="0" borderId="0" xfId="4" applyNumberFormat="1" applyFont="1" applyFill="1" applyBorder="1" applyAlignment="1" applyProtection="1"/>
    <xf numFmtId="0" fontId="38" fillId="0" borderId="0" xfId="0" applyFont="1" applyFill="1" applyAlignment="1">
      <alignment horizontal="left"/>
    </xf>
    <xf numFmtId="0" fontId="38" fillId="0" borderId="0" xfId="0" applyFont="1" applyFill="1"/>
    <xf numFmtId="0" fontId="21" fillId="0" borderId="0" xfId="0" applyFont="1" applyFill="1" applyBorder="1"/>
    <xf numFmtId="0" fontId="2" fillId="0" borderId="0" xfId="3" applyNumberFormat="1" applyFont="1" applyFill="1" applyBorder="1" applyAlignment="1" applyProtection="1"/>
    <xf numFmtId="0" fontId="39" fillId="0" borderId="0" xfId="0" applyFont="1" applyFill="1" applyAlignment="1">
      <alignment horizontal="right"/>
    </xf>
    <xf numFmtId="0" fontId="9" fillId="0" borderId="0" xfId="5" applyFont="1" applyFill="1" applyAlignment="1">
      <alignment horizontal="left"/>
    </xf>
    <xf numFmtId="0" fontId="7" fillId="0" borderId="0" xfId="3" applyFont="1" applyFill="1"/>
    <xf numFmtId="0" fontId="21" fillId="0" borderId="0" xfId="0" applyFont="1" applyFill="1" applyAlignment="1">
      <alignment horizontal="right"/>
    </xf>
    <xf numFmtId="14" fontId="40" fillId="0" borderId="0" xfId="3" applyNumberFormat="1" applyFont="1" applyFill="1" applyAlignment="1">
      <alignment horizontal="left"/>
    </xf>
    <xf numFmtId="0" fontId="41" fillId="0" borderId="0" xfId="3" applyFont="1" applyFill="1" applyAlignment="1">
      <alignment horizontal="right"/>
    </xf>
    <xf numFmtId="0" fontId="7" fillId="0" borderId="0" xfId="5" applyFont="1" applyFill="1" applyAlignment="1">
      <alignment horizontal="right"/>
    </xf>
    <xf numFmtId="0" fontId="42" fillId="0" borderId="0" xfId="0" applyFont="1" applyFill="1"/>
    <xf numFmtId="0" fontId="2" fillId="0" borderId="0" xfId="5" applyNumberFormat="1" applyFont="1" applyFill="1" applyBorder="1" applyAlignment="1" applyProtection="1">
      <alignment horizontal="center"/>
    </xf>
    <xf numFmtId="14" fontId="43" fillId="0" borderId="0" xfId="0" applyNumberFormat="1" applyFont="1" applyFill="1" applyBorder="1" applyAlignment="1"/>
    <xf numFmtId="0" fontId="9" fillId="0" borderId="0" xfId="5" applyFont="1" applyFill="1" applyAlignment="1">
      <alignment horizontal="right"/>
    </xf>
    <xf numFmtId="165" fontId="44" fillId="0" borderId="0" xfId="5" applyNumberFormat="1" applyFont="1" applyFill="1" applyAlignment="1">
      <alignment horizontal="center"/>
    </xf>
    <xf numFmtId="165" fontId="2" fillId="3" borderId="1" xfId="5" applyNumberFormat="1" applyFill="1" applyBorder="1" applyAlignment="1">
      <alignment horizontal="right"/>
    </xf>
    <xf numFmtId="0" fontId="1" fillId="0" borderId="0" xfId="5" applyNumberFormat="1" applyFont="1" applyFill="1" applyBorder="1" applyAlignment="1" applyProtection="1"/>
    <xf numFmtId="0" fontId="1" fillId="0" borderId="0" xfId="5" applyFont="1" applyFill="1" applyAlignment="1">
      <alignment horizontal="center"/>
    </xf>
    <xf numFmtId="0" fontId="1" fillId="0" borderId="0" xfId="0" applyFont="1" applyFill="1"/>
    <xf numFmtId="165" fontId="45" fillId="0" borderId="0" xfId="5" applyNumberFormat="1" applyFont="1" applyFill="1" applyAlignment="1">
      <alignment horizontal="center"/>
    </xf>
  </cellXfs>
  <cellStyles count="7">
    <cellStyle name="Обычный" xfId="0" builtinId="0"/>
    <cellStyle name="Обычный 2" xfId="1"/>
    <cellStyle name="Обычный_ООО_ЖКС_№_1_Московского_района_18158 21_12_2013_11_36_32" xfId="2"/>
    <cellStyle name="Обычный_СИ-1 (закрытая) - пример" xfId="3"/>
    <cellStyle name="Обычный_СИ-2 (2-х труб. с ГВС) - пример" xfId="4"/>
    <cellStyle name="Обычный_СИ-3 (2-х труб. с ГВС и цир.) - пример" xfId="5"/>
    <cellStyle name="Обычный_Шаблон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1"/>
  <sheetViews>
    <sheetView view="pageBreakPreview" topLeftCell="D31" zoomScale="80" zoomScaleNormal="100" zoomScaleSheetLayoutView="80" workbookViewId="0">
      <selection activeCell="S48" sqref="S48"/>
    </sheetView>
  </sheetViews>
  <sheetFormatPr defaultRowHeight="12.75" x14ac:dyDescent="0.2"/>
  <cols>
    <col min="1" max="1" width="11.42578125" style="1" customWidth="1"/>
    <col min="2" max="2" width="10.42578125" style="1" customWidth="1"/>
    <col min="3" max="3" width="10.7109375" style="1" customWidth="1"/>
    <col min="4" max="4" width="10.42578125" style="1" customWidth="1"/>
    <col min="5" max="5" width="7.7109375" style="1" customWidth="1"/>
    <col min="6" max="6" width="10.85546875" style="1" customWidth="1"/>
    <col min="7" max="7" width="12.28515625" style="1" customWidth="1"/>
    <col min="8" max="8" width="10.5703125" style="1" customWidth="1"/>
    <col min="9" max="9" width="8" style="1" customWidth="1"/>
    <col min="10" max="10" width="8.140625" style="1" customWidth="1"/>
    <col min="11" max="11" width="13" style="1" customWidth="1"/>
    <col min="12" max="12" width="10.28515625" style="1" customWidth="1"/>
    <col min="13" max="13" width="12.85546875" style="1" customWidth="1"/>
    <col min="14" max="14" width="8" style="1" customWidth="1"/>
    <col min="15" max="15" width="10.28515625" style="1" customWidth="1"/>
    <col min="16" max="16" width="8.42578125" style="1" customWidth="1"/>
    <col min="17" max="17" width="8.28515625" style="1" customWidth="1"/>
    <col min="18" max="18" width="9" style="1" customWidth="1"/>
    <col min="19" max="19" width="9.7109375" style="1" customWidth="1"/>
    <col min="20" max="20" width="9.140625" style="1"/>
    <col min="21" max="21" width="10" style="1" customWidth="1"/>
    <col min="22" max="22" width="9.140625" style="1"/>
    <col min="23" max="23" width="4" style="1" customWidth="1"/>
    <col min="24" max="25" width="9.140625" style="3"/>
    <col min="26" max="26" width="12.42578125" style="3" customWidth="1"/>
    <col min="27" max="27" width="4.140625" style="3" customWidth="1"/>
    <col min="28" max="28" width="9.140625" style="2"/>
    <col min="29" max="29" width="4.140625" style="3" customWidth="1"/>
    <col min="30" max="31" width="9.140625" style="3"/>
    <col min="32" max="33" width="9.140625" style="6"/>
    <col min="34" max="34" width="9.140625" style="3"/>
    <col min="35" max="35" width="9.140625" style="1"/>
    <col min="36" max="36" width="13.140625" style="5" customWidth="1"/>
    <col min="37" max="37" width="9.140625" style="4"/>
    <col min="38" max="38" width="9.140625" style="1"/>
    <col min="39" max="39" width="9.140625" style="3"/>
    <col min="40" max="40" width="11.140625" style="2" customWidth="1"/>
    <col min="41" max="16384" width="9.140625" style="1"/>
  </cols>
  <sheetData>
    <row r="1" spans="1:40" ht="15.75" customHeight="1" x14ac:dyDescent="0.25">
      <c r="C1" s="13" t="s">
        <v>92</v>
      </c>
      <c r="E1" s="13"/>
      <c r="F1" s="13"/>
      <c r="G1" s="13"/>
      <c r="H1" s="13"/>
      <c r="I1" s="13"/>
      <c r="J1" s="85" t="s">
        <v>91</v>
      </c>
      <c r="K1" s="84" t="str">
        <f>A17</f>
        <v>23.09.17</v>
      </c>
      <c r="L1" s="85" t="s">
        <v>90</v>
      </c>
      <c r="M1" s="84">
        <f>K1+DAY(SUM(C17:C46)/24-1)</f>
        <v>43030</v>
      </c>
    </row>
    <row r="2" spans="1:40" x14ac:dyDescent="0.2">
      <c r="A2" s="1" t="s">
        <v>89</v>
      </c>
      <c r="B2" s="74" t="s">
        <v>88</v>
      </c>
      <c r="R2" s="1" t="s">
        <v>87</v>
      </c>
    </row>
    <row r="3" spans="1:40" x14ac:dyDescent="0.2">
      <c r="A3" s="1" t="s">
        <v>86</v>
      </c>
      <c r="B3" s="74" t="s">
        <v>85</v>
      </c>
      <c r="L3" s="74" t="s">
        <v>84</v>
      </c>
      <c r="U3" s="83" t="s">
        <v>83</v>
      </c>
    </row>
    <row r="4" spans="1:40" ht="3.75" customHeight="1" x14ac:dyDescent="0.2"/>
    <row r="5" spans="1:40" ht="15.75" customHeight="1" x14ac:dyDescent="0.25">
      <c r="A5" s="13" t="s">
        <v>82</v>
      </c>
      <c r="B5" s="82" t="s">
        <v>81</v>
      </c>
      <c r="F5" s="81"/>
      <c r="G5" s="80"/>
      <c r="H5" s="79"/>
      <c r="L5" s="74" t="s">
        <v>80</v>
      </c>
      <c r="U5" s="78" t="s">
        <v>79</v>
      </c>
    </row>
    <row r="6" spans="1:40" ht="15.75" customHeight="1" x14ac:dyDescent="0.25">
      <c r="A6" s="77" t="s">
        <v>78</v>
      </c>
      <c r="B6" s="13"/>
      <c r="C6" s="11"/>
      <c r="D6" s="76"/>
      <c r="U6" s="75"/>
    </row>
    <row r="7" spans="1:40" ht="6.75" customHeight="1" x14ac:dyDescent="0.2"/>
    <row r="8" spans="1:40" s="2" customFormat="1" x14ac:dyDescent="0.2">
      <c r="A8" s="74"/>
      <c r="B8" s="74" t="s">
        <v>77</v>
      </c>
      <c r="C8" s="74"/>
      <c r="D8" s="7" t="s">
        <v>76</v>
      </c>
      <c r="E8" s="7" t="s">
        <v>75</v>
      </c>
      <c r="J8" s="74" t="s">
        <v>77</v>
      </c>
      <c r="K8" s="74"/>
      <c r="L8" s="7" t="s">
        <v>76</v>
      </c>
      <c r="M8" s="7" t="s">
        <v>75</v>
      </c>
      <c r="AJ8" s="70"/>
      <c r="AK8" s="70"/>
    </row>
    <row r="9" spans="1:40" s="2" customFormat="1" x14ac:dyDescent="0.2">
      <c r="A9" s="73" t="s">
        <v>74</v>
      </c>
      <c r="B9" s="72" t="s">
        <v>68</v>
      </c>
      <c r="C9" s="74"/>
      <c r="D9" s="71" t="s">
        <v>67</v>
      </c>
      <c r="E9" s="71" t="s">
        <v>66</v>
      </c>
      <c r="H9" s="73" t="s">
        <v>73</v>
      </c>
      <c r="I9" s="7"/>
      <c r="J9" s="72" t="s">
        <v>72</v>
      </c>
      <c r="K9" s="72"/>
      <c r="L9" s="71" t="s">
        <v>71</v>
      </c>
      <c r="M9" s="71" t="s">
        <v>70</v>
      </c>
      <c r="AJ9" s="70"/>
      <c r="AK9" s="70"/>
    </row>
    <row r="10" spans="1:40" s="2" customFormat="1" x14ac:dyDescent="0.2">
      <c r="A10" s="73" t="s">
        <v>69</v>
      </c>
      <c r="B10" s="72" t="s">
        <v>68</v>
      </c>
      <c r="C10" s="74"/>
      <c r="D10" s="71" t="s">
        <v>67</v>
      </c>
      <c r="E10" s="71" t="s">
        <v>66</v>
      </c>
      <c r="H10" s="73" t="s">
        <v>65</v>
      </c>
      <c r="I10" s="7"/>
      <c r="J10" s="72" t="s">
        <v>64</v>
      </c>
      <c r="K10" s="72"/>
      <c r="L10" s="71" t="s">
        <v>63</v>
      </c>
      <c r="M10" s="71" t="s">
        <v>62</v>
      </c>
      <c r="P10" s="71"/>
      <c r="Q10" s="7"/>
      <c r="S10" s="7"/>
      <c r="AJ10" s="70"/>
      <c r="AK10" s="70"/>
    </row>
    <row r="11" spans="1:40" s="2" customFormat="1" x14ac:dyDescent="0.2">
      <c r="H11" s="7" t="s">
        <v>61</v>
      </c>
      <c r="I11" s="7"/>
      <c r="J11" s="72" t="s">
        <v>60</v>
      </c>
      <c r="K11" s="72"/>
      <c r="L11" s="71" t="s">
        <v>59</v>
      </c>
      <c r="M11" s="71" t="s">
        <v>58</v>
      </c>
      <c r="P11" s="71"/>
      <c r="Q11" s="7"/>
      <c r="S11" s="7"/>
      <c r="AJ11" s="70"/>
      <c r="AK11" s="70"/>
    </row>
    <row r="12" spans="1:40" ht="6.75" customHeight="1" x14ac:dyDescent="0.2">
      <c r="AB12" s="69"/>
      <c r="AN12" s="69"/>
    </row>
    <row r="13" spans="1:40" s="61" customFormat="1" ht="15" customHeight="1" x14ac:dyDescent="0.25">
      <c r="A13" s="68" t="s">
        <v>57</v>
      </c>
      <c r="B13" s="68"/>
      <c r="C13" s="68"/>
      <c r="D13" s="67"/>
      <c r="F13" s="67"/>
      <c r="I13" s="67"/>
      <c r="R13" s="66"/>
      <c r="S13" s="66"/>
      <c r="T13" s="66"/>
      <c r="U13" s="66"/>
      <c r="V13" s="66"/>
      <c r="W13" s="66"/>
      <c r="X13" s="66"/>
      <c r="Y13" s="66"/>
      <c r="Z13" s="62"/>
      <c r="AA13" s="62"/>
      <c r="AB13" s="2"/>
      <c r="AC13" s="62"/>
      <c r="AD13" s="62"/>
      <c r="AE13" s="65"/>
      <c r="AF13" s="62"/>
      <c r="AG13" s="62"/>
      <c r="AH13" s="62"/>
      <c r="AJ13" s="64"/>
      <c r="AK13" s="63"/>
      <c r="AM13" s="62"/>
    </row>
    <row r="14" spans="1:40" ht="7.5" customHeight="1" x14ac:dyDescent="0.2">
      <c r="AN14" s="59" t="s">
        <v>31</v>
      </c>
    </row>
    <row r="15" spans="1:40" x14ac:dyDescent="0.2">
      <c r="A15" s="29" t="s">
        <v>56</v>
      </c>
      <c r="B15" s="29" t="s">
        <v>55</v>
      </c>
      <c r="C15" s="29" t="s">
        <v>54</v>
      </c>
      <c r="D15" s="29" t="s">
        <v>53</v>
      </c>
      <c r="E15" s="29" t="s">
        <v>52</v>
      </c>
      <c r="F15" s="29" t="s">
        <v>51</v>
      </c>
      <c r="G15" s="29" t="s">
        <v>50</v>
      </c>
      <c r="H15" s="29" t="s">
        <v>49</v>
      </c>
      <c r="I15" s="29" t="s">
        <v>48</v>
      </c>
      <c r="J15" s="29" t="s">
        <v>47</v>
      </c>
      <c r="K15" s="29" t="s">
        <v>46</v>
      </c>
      <c r="L15" s="29" t="s">
        <v>45</v>
      </c>
      <c r="M15" s="29" t="s">
        <v>44</v>
      </c>
      <c r="N15" s="29" t="s">
        <v>43</v>
      </c>
      <c r="O15" s="29" t="s">
        <v>42</v>
      </c>
      <c r="P15" s="29" t="s">
        <v>41</v>
      </c>
      <c r="Q15" s="29" t="s">
        <v>40</v>
      </c>
      <c r="R15" s="29" t="s">
        <v>39</v>
      </c>
      <c r="S15" s="29" t="s">
        <v>38</v>
      </c>
      <c r="T15" s="29" t="s">
        <v>37</v>
      </c>
      <c r="U15" s="29" t="s">
        <v>36</v>
      </c>
      <c r="V15" s="1" t="s">
        <v>35</v>
      </c>
      <c r="X15" s="58" t="s">
        <v>34</v>
      </c>
      <c r="Y15" s="58" t="s">
        <v>33</v>
      </c>
      <c r="Z15" s="58" t="s">
        <v>32</v>
      </c>
      <c r="AA15" s="58"/>
      <c r="AB15" s="57" t="s">
        <v>31</v>
      </c>
      <c r="AC15" s="15"/>
      <c r="AF15" s="54" t="s">
        <v>22</v>
      </c>
      <c r="AJ15" s="51" t="s">
        <v>30</v>
      </c>
      <c r="AM15" s="60" t="s">
        <v>20</v>
      </c>
      <c r="AN15" s="59" t="s">
        <v>23</v>
      </c>
    </row>
    <row r="16" spans="1:40" x14ac:dyDescent="0.2">
      <c r="A16" s="29"/>
      <c r="B16" s="29"/>
      <c r="C16" s="29" t="s">
        <v>29</v>
      </c>
      <c r="D16" s="29" t="s">
        <v>24</v>
      </c>
      <c r="E16" s="29" t="s">
        <v>27</v>
      </c>
      <c r="F16" s="29" t="s">
        <v>28</v>
      </c>
      <c r="G16" s="29" t="s">
        <v>24</v>
      </c>
      <c r="H16" s="29" t="s">
        <v>27</v>
      </c>
      <c r="I16" s="29" t="s">
        <v>28</v>
      </c>
      <c r="J16" s="29" t="s">
        <v>27</v>
      </c>
      <c r="K16" s="29" t="s">
        <v>24</v>
      </c>
      <c r="L16" s="29" t="s">
        <v>26</v>
      </c>
      <c r="M16" s="29" t="s">
        <v>27</v>
      </c>
      <c r="N16" s="29" t="s">
        <v>28</v>
      </c>
      <c r="O16" s="29" t="s">
        <v>26</v>
      </c>
      <c r="P16" s="29" t="s">
        <v>27</v>
      </c>
      <c r="Q16" s="29" t="s">
        <v>28</v>
      </c>
      <c r="R16" s="29" t="s">
        <v>27</v>
      </c>
      <c r="S16" s="29" t="s">
        <v>26</v>
      </c>
      <c r="T16" s="29" t="s">
        <v>25</v>
      </c>
      <c r="U16" s="29" t="s">
        <v>25</v>
      </c>
      <c r="X16" s="58" t="s">
        <v>24</v>
      </c>
      <c r="Y16" s="58" t="s">
        <v>24</v>
      </c>
      <c r="Z16" s="58" t="s">
        <v>24</v>
      </c>
      <c r="AA16" s="58"/>
      <c r="AB16" s="57" t="s">
        <v>23</v>
      </c>
      <c r="AC16" s="15"/>
      <c r="AD16" s="56" t="s">
        <v>22</v>
      </c>
      <c r="AE16" s="55" t="s">
        <v>19</v>
      </c>
      <c r="AF16" s="54" t="s">
        <v>21</v>
      </c>
      <c r="AG16" s="53" t="s">
        <v>19</v>
      </c>
      <c r="AH16" s="52" t="s">
        <v>20</v>
      </c>
      <c r="AJ16" s="51" t="s">
        <v>18</v>
      </c>
      <c r="AK16" s="4" t="s">
        <v>19</v>
      </c>
      <c r="AM16" s="50" t="s">
        <v>18</v>
      </c>
      <c r="AN16" s="49" t="s">
        <v>18</v>
      </c>
    </row>
    <row r="17" spans="1:40" x14ac:dyDescent="0.2">
      <c r="A17" s="47" t="s">
        <v>93</v>
      </c>
      <c r="B17" s="46" t="s">
        <v>87</v>
      </c>
      <c r="C17" s="29">
        <v>24</v>
      </c>
      <c r="D17" s="27">
        <v>243.745</v>
      </c>
      <c r="E17" s="28">
        <v>73.099999999999994</v>
      </c>
      <c r="F17" s="28">
        <v>5.8</v>
      </c>
      <c r="G17" s="27">
        <v>220.84</v>
      </c>
      <c r="H17" s="28">
        <v>51.8</v>
      </c>
      <c r="I17" s="28">
        <v>4.3</v>
      </c>
      <c r="J17" s="31">
        <f t="shared" ref="J17:J41" si="0">E17-H17</f>
        <v>21.299999999999997</v>
      </c>
      <c r="K17" s="45">
        <f t="shared" ref="K17:K41" si="1">ROUND(D17-G17,3)</f>
        <v>22.905000000000001</v>
      </c>
      <c r="L17" s="27">
        <v>141.87299999999999</v>
      </c>
      <c r="M17" s="28">
        <v>73</v>
      </c>
      <c r="N17" s="28" t="s">
        <v>94</v>
      </c>
      <c r="O17" s="27">
        <v>117.30800000000001</v>
      </c>
      <c r="P17" s="28">
        <v>61.2</v>
      </c>
      <c r="Q17" s="28" t="s">
        <v>94</v>
      </c>
      <c r="R17" s="31">
        <f t="shared" ref="R17:R39" si="2">M17-P17</f>
        <v>11.799999999999997</v>
      </c>
      <c r="S17" s="45">
        <f t="shared" ref="S17:S39" si="3">ROUND(L17-O17,3)</f>
        <v>24.565000000000001</v>
      </c>
      <c r="T17" s="27">
        <v>3.0539999999999998</v>
      </c>
      <c r="U17" s="27">
        <v>6.3810000000000002</v>
      </c>
      <c r="V17" s="1" t="s">
        <v>17</v>
      </c>
      <c r="X17" s="44">
        <v>138.51300000000001</v>
      </c>
      <c r="Y17" s="44">
        <v>115.282</v>
      </c>
      <c r="Z17" s="16">
        <f t="shared" ref="Z17:Z46" si="4">ROUND(X17-Y17,3)</f>
        <v>23.231000000000002</v>
      </c>
      <c r="AA17" s="16"/>
      <c r="AB17" s="43">
        <f t="shared" ref="AB17:AB46" si="5">(G17-Y17)/24</f>
        <v>4.39825</v>
      </c>
      <c r="AC17" s="15"/>
      <c r="AD17" s="42">
        <f t="shared" ref="AD17:AD46" si="6">ROUND((D17*E17-G17*H17)/1000,3)</f>
        <v>6.3780000000000001</v>
      </c>
      <c r="AE17" s="41">
        <f t="shared" ref="AE17:AE46" si="7">U17-AD17</f>
        <v>3.0000000000001137E-3</v>
      </c>
      <c r="AF17" s="40">
        <f t="shared" ref="AF17:AF46" si="8">ROUND((M17*X17-P17*Y17)/1000,3)</f>
        <v>3.056</v>
      </c>
      <c r="AG17" s="39">
        <f t="shared" ref="AG17:AG46" si="9">T17-AF17</f>
        <v>-2.0000000000002238E-3</v>
      </c>
      <c r="AH17" s="38">
        <f t="shared" ref="AH17:AH46" si="10">(K17-Z17)/G17*100</f>
        <v>-0.14761818511139307</v>
      </c>
      <c r="AJ17" s="37">
        <f t="shared" ref="AJ17:AJ46" si="11">ROUND((M17*X17+P17*Y17)/1000,3)</f>
        <v>17.167000000000002</v>
      </c>
      <c r="AK17" s="36">
        <f t="shared" ref="AK17:AK46" si="12">T17-AJ17</f>
        <v>-14.113000000000001</v>
      </c>
      <c r="AM17" s="35">
        <f t="shared" ref="AM17:AM46" si="13">(K17-X17-Y17)/G17*100</f>
        <v>-104.55080601340336</v>
      </c>
      <c r="AN17" s="34">
        <f t="shared" ref="AN17:AN46" si="14">G17/24</f>
        <v>9.2016666666666662</v>
      </c>
    </row>
    <row r="18" spans="1:40" x14ac:dyDescent="0.2">
      <c r="A18" s="47" t="s">
        <v>95</v>
      </c>
      <c r="B18" s="46" t="s">
        <v>87</v>
      </c>
      <c r="C18" s="29">
        <v>24</v>
      </c>
      <c r="D18" s="27">
        <v>218.57400000000001</v>
      </c>
      <c r="E18" s="28">
        <v>75.3</v>
      </c>
      <c r="F18" s="28">
        <v>5.8</v>
      </c>
      <c r="G18" s="27">
        <v>195.91</v>
      </c>
      <c r="H18" s="28">
        <v>52.1</v>
      </c>
      <c r="I18" s="28">
        <v>4.2</v>
      </c>
      <c r="J18" s="31">
        <f t="shared" si="0"/>
        <v>23.199999999999996</v>
      </c>
      <c r="K18" s="45">
        <f t="shared" si="1"/>
        <v>22.664000000000001</v>
      </c>
      <c r="L18" s="27">
        <v>131.26300000000001</v>
      </c>
      <c r="M18" s="28">
        <v>74.7</v>
      </c>
      <c r="N18" s="28" t="s">
        <v>94</v>
      </c>
      <c r="O18" s="27">
        <v>106.31</v>
      </c>
      <c r="P18" s="28">
        <v>61.4</v>
      </c>
      <c r="Q18" s="28" t="s">
        <v>94</v>
      </c>
      <c r="R18" s="31">
        <f t="shared" si="2"/>
        <v>13.300000000000004</v>
      </c>
      <c r="S18" s="45">
        <f t="shared" si="3"/>
        <v>24.952999999999999</v>
      </c>
      <c r="T18" s="27">
        <v>3.1549999999999998</v>
      </c>
      <c r="U18" s="27">
        <v>6.2640000000000002</v>
      </c>
      <c r="V18" s="1" t="s">
        <v>17</v>
      </c>
      <c r="X18" s="44">
        <v>128.017</v>
      </c>
      <c r="Y18" s="44">
        <v>104.46299999999999</v>
      </c>
      <c r="Z18" s="16">
        <f t="shared" si="4"/>
        <v>23.553999999999998</v>
      </c>
      <c r="AA18" s="16"/>
      <c r="AB18" s="43">
        <f t="shared" si="5"/>
        <v>3.8102916666666666</v>
      </c>
      <c r="AC18" s="15"/>
      <c r="AD18" s="42">
        <f t="shared" si="6"/>
        <v>6.2519999999999998</v>
      </c>
      <c r="AE18" s="41">
        <f t="shared" si="7"/>
        <v>1.2000000000000455E-2</v>
      </c>
      <c r="AF18" s="40">
        <f t="shared" si="8"/>
        <v>3.149</v>
      </c>
      <c r="AG18" s="39">
        <f t="shared" si="9"/>
        <v>5.9999999999997833E-3</v>
      </c>
      <c r="AH18" s="38">
        <f t="shared" si="10"/>
        <v>-0.45429023531213159</v>
      </c>
      <c r="AJ18" s="37">
        <f t="shared" si="11"/>
        <v>15.977</v>
      </c>
      <c r="AK18" s="36">
        <f t="shared" si="12"/>
        <v>-12.822000000000001</v>
      </c>
      <c r="AM18" s="35">
        <f t="shared" si="13"/>
        <v>-107.09815731713542</v>
      </c>
      <c r="AN18" s="34">
        <f t="shared" si="14"/>
        <v>8.1629166666666659</v>
      </c>
    </row>
    <row r="19" spans="1:40" x14ac:dyDescent="0.2">
      <c r="A19" s="47" t="s">
        <v>96</v>
      </c>
      <c r="B19" s="46" t="s">
        <v>97</v>
      </c>
      <c r="C19" s="29">
        <v>24</v>
      </c>
      <c r="D19" s="27">
        <v>222.67599999999999</v>
      </c>
      <c r="E19" s="28">
        <v>71.400000000000006</v>
      </c>
      <c r="F19" s="28">
        <v>5.9</v>
      </c>
      <c r="G19" s="27">
        <v>199.75700000000001</v>
      </c>
      <c r="H19" s="28">
        <v>50.6</v>
      </c>
      <c r="I19" s="28">
        <v>4.2</v>
      </c>
      <c r="J19" s="31">
        <f t="shared" si="0"/>
        <v>20.800000000000004</v>
      </c>
      <c r="K19" s="45">
        <f t="shared" si="1"/>
        <v>22.919</v>
      </c>
      <c r="L19" s="27">
        <v>134.114</v>
      </c>
      <c r="M19" s="28">
        <v>71</v>
      </c>
      <c r="N19" s="28" t="s">
        <v>94</v>
      </c>
      <c r="O19" s="27">
        <v>108.76600000000001</v>
      </c>
      <c r="P19" s="28">
        <v>59.3</v>
      </c>
      <c r="Q19" s="28" t="s">
        <v>94</v>
      </c>
      <c r="R19" s="31">
        <f t="shared" si="2"/>
        <v>11.700000000000003</v>
      </c>
      <c r="S19" s="45">
        <f t="shared" si="3"/>
        <v>25.347999999999999</v>
      </c>
      <c r="T19" s="27">
        <v>2.968</v>
      </c>
      <c r="U19" s="27">
        <v>5.8129999999999997</v>
      </c>
      <c r="V19" s="1" t="s">
        <v>17</v>
      </c>
      <c r="X19" s="44">
        <v>131.089</v>
      </c>
      <c r="Y19" s="44">
        <v>106.997</v>
      </c>
      <c r="Z19" s="16">
        <f t="shared" si="4"/>
        <v>24.091999999999999</v>
      </c>
      <c r="AA19" s="16"/>
      <c r="AB19" s="43">
        <f t="shared" si="5"/>
        <v>3.8650000000000002</v>
      </c>
      <c r="AC19" s="15"/>
      <c r="AD19" s="42">
        <f t="shared" si="6"/>
        <v>5.7910000000000004</v>
      </c>
      <c r="AE19" s="41">
        <f t="shared" si="7"/>
        <v>2.1999999999999353E-2</v>
      </c>
      <c r="AF19" s="40">
        <f t="shared" si="8"/>
        <v>2.9620000000000002</v>
      </c>
      <c r="AG19" s="39">
        <f t="shared" si="9"/>
        <v>5.9999999999997833E-3</v>
      </c>
      <c r="AH19" s="38">
        <f t="shared" si="10"/>
        <v>-0.58721346435919552</v>
      </c>
      <c r="AJ19" s="37">
        <f t="shared" si="11"/>
        <v>15.651999999999999</v>
      </c>
      <c r="AK19" s="36">
        <f t="shared" si="12"/>
        <v>-12.683999999999999</v>
      </c>
      <c r="AM19" s="35">
        <f t="shared" si="13"/>
        <v>-107.71437296315023</v>
      </c>
      <c r="AN19" s="34">
        <f t="shared" si="14"/>
        <v>8.3232083333333335</v>
      </c>
    </row>
    <row r="20" spans="1:40" x14ac:dyDescent="0.2">
      <c r="A20" s="47" t="s">
        <v>98</v>
      </c>
      <c r="B20" s="46" t="s">
        <v>87</v>
      </c>
      <c r="C20" s="29">
        <v>24</v>
      </c>
      <c r="D20" s="27">
        <v>253.321</v>
      </c>
      <c r="E20" s="28">
        <v>68.400000000000006</v>
      </c>
      <c r="F20" s="28">
        <v>5.8</v>
      </c>
      <c r="G20" s="27">
        <v>229.01300000000001</v>
      </c>
      <c r="H20" s="28">
        <v>50</v>
      </c>
      <c r="I20" s="28">
        <v>4.2</v>
      </c>
      <c r="J20" s="31">
        <f t="shared" si="0"/>
        <v>18.400000000000006</v>
      </c>
      <c r="K20" s="45">
        <f t="shared" si="1"/>
        <v>24.308</v>
      </c>
      <c r="L20" s="27">
        <v>145.62899999999999</v>
      </c>
      <c r="M20" s="28">
        <v>68.3</v>
      </c>
      <c r="N20" s="28" t="s">
        <v>94</v>
      </c>
      <c r="O20" s="27">
        <v>119.089</v>
      </c>
      <c r="P20" s="28">
        <v>58.2</v>
      </c>
      <c r="Q20" s="28" t="s">
        <v>94</v>
      </c>
      <c r="R20" s="31">
        <f t="shared" si="2"/>
        <v>10.099999999999994</v>
      </c>
      <c r="S20" s="45">
        <f t="shared" si="3"/>
        <v>26.54</v>
      </c>
      <c r="T20" s="27">
        <v>2.923</v>
      </c>
      <c r="U20" s="27">
        <v>5.8940000000000001</v>
      </c>
      <c r="V20" s="1" t="s">
        <v>17</v>
      </c>
      <c r="X20" s="44">
        <v>142.56899999999999</v>
      </c>
      <c r="Y20" s="44">
        <v>117.21899999999999</v>
      </c>
      <c r="Z20" s="16">
        <f t="shared" si="4"/>
        <v>25.35</v>
      </c>
      <c r="AA20" s="16"/>
      <c r="AB20" s="43">
        <f t="shared" si="5"/>
        <v>4.6580833333333338</v>
      </c>
      <c r="AC20" s="15"/>
      <c r="AD20" s="42">
        <f t="shared" si="6"/>
        <v>5.8769999999999998</v>
      </c>
      <c r="AE20" s="41">
        <f t="shared" si="7"/>
        <v>1.7000000000000348E-2</v>
      </c>
      <c r="AF20" s="40">
        <f t="shared" si="8"/>
        <v>2.915</v>
      </c>
      <c r="AG20" s="39">
        <f t="shared" si="9"/>
        <v>8.0000000000000071E-3</v>
      </c>
      <c r="AH20" s="38">
        <f t="shared" si="10"/>
        <v>-0.45499600459362638</v>
      </c>
      <c r="AJ20" s="37">
        <f t="shared" si="11"/>
        <v>16.559999999999999</v>
      </c>
      <c r="AK20" s="36">
        <f t="shared" si="12"/>
        <v>-13.636999999999999</v>
      </c>
      <c r="AM20" s="35">
        <f t="shared" si="13"/>
        <v>-102.8238571609472</v>
      </c>
      <c r="AN20" s="34">
        <f t="shared" si="14"/>
        <v>9.542208333333333</v>
      </c>
    </row>
    <row r="21" spans="1:40" x14ac:dyDescent="0.2">
      <c r="A21" s="47" t="s">
        <v>99</v>
      </c>
      <c r="B21" s="46" t="s">
        <v>87</v>
      </c>
      <c r="C21" s="29">
        <v>24</v>
      </c>
      <c r="D21" s="27">
        <v>243.744</v>
      </c>
      <c r="E21" s="28">
        <v>68.5</v>
      </c>
      <c r="F21" s="28">
        <v>5.7</v>
      </c>
      <c r="G21" s="27">
        <v>220.29599999999999</v>
      </c>
      <c r="H21" s="28">
        <v>49.7</v>
      </c>
      <c r="I21" s="28">
        <v>4.3</v>
      </c>
      <c r="J21" s="31">
        <f t="shared" si="0"/>
        <v>18.799999999999997</v>
      </c>
      <c r="K21" s="45">
        <f t="shared" si="1"/>
        <v>23.448</v>
      </c>
      <c r="L21" s="27">
        <v>141.59</v>
      </c>
      <c r="M21" s="28">
        <v>68.400000000000006</v>
      </c>
      <c r="N21" s="28" t="s">
        <v>94</v>
      </c>
      <c r="O21" s="27">
        <v>115.238</v>
      </c>
      <c r="P21" s="28">
        <v>58.1</v>
      </c>
      <c r="Q21" s="28" t="s">
        <v>94</v>
      </c>
      <c r="R21" s="31">
        <f t="shared" si="2"/>
        <v>10.300000000000004</v>
      </c>
      <c r="S21" s="45">
        <f t="shared" si="3"/>
        <v>26.352</v>
      </c>
      <c r="T21" s="27">
        <v>2.9</v>
      </c>
      <c r="U21" s="27">
        <v>5.7590000000000003</v>
      </c>
      <c r="V21" s="1" t="s">
        <v>17</v>
      </c>
      <c r="X21" s="44">
        <v>138.60900000000001</v>
      </c>
      <c r="Y21" s="44">
        <v>113.435</v>
      </c>
      <c r="Z21" s="16">
        <f t="shared" si="4"/>
        <v>25.173999999999999</v>
      </c>
      <c r="AA21" s="16"/>
      <c r="AB21" s="43">
        <f t="shared" si="5"/>
        <v>4.452541666666666</v>
      </c>
      <c r="AC21" s="15"/>
      <c r="AD21" s="42">
        <f t="shared" si="6"/>
        <v>5.7480000000000002</v>
      </c>
      <c r="AE21" s="41">
        <f t="shared" si="7"/>
        <v>1.1000000000000121E-2</v>
      </c>
      <c r="AF21" s="40">
        <f t="shared" si="8"/>
        <v>2.89</v>
      </c>
      <c r="AG21" s="39">
        <f t="shared" si="9"/>
        <v>9.9999999999997868E-3</v>
      </c>
      <c r="AH21" s="38">
        <f t="shared" si="10"/>
        <v>-0.78349130261103217</v>
      </c>
      <c r="AJ21" s="37">
        <f t="shared" si="11"/>
        <v>16.071000000000002</v>
      </c>
      <c r="AK21" s="36">
        <f t="shared" si="12"/>
        <v>-13.171000000000001</v>
      </c>
      <c r="AM21" s="35">
        <f t="shared" si="13"/>
        <v>-103.76765806006465</v>
      </c>
      <c r="AN21" s="34">
        <f t="shared" si="14"/>
        <v>9.1790000000000003</v>
      </c>
    </row>
    <row r="22" spans="1:40" x14ac:dyDescent="0.2">
      <c r="A22" s="47" t="s">
        <v>100</v>
      </c>
      <c r="B22" s="46" t="s">
        <v>87</v>
      </c>
      <c r="C22" s="29">
        <v>24</v>
      </c>
      <c r="D22" s="27">
        <v>243.55799999999999</v>
      </c>
      <c r="E22" s="28">
        <v>67.599999999999994</v>
      </c>
      <c r="F22" s="28">
        <v>5.5</v>
      </c>
      <c r="G22" s="27">
        <v>218.739</v>
      </c>
      <c r="H22" s="28">
        <v>48.6</v>
      </c>
      <c r="I22" s="28">
        <v>4.5</v>
      </c>
      <c r="J22" s="31">
        <f t="shared" si="0"/>
        <v>18.999999999999993</v>
      </c>
      <c r="K22" s="45">
        <f t="shared" si="1"/>
        <v>24.818999999999999</v>
      </c>
      <c r="L22" s="27">
        <v>135.20099999999999</v>
      </c>
      <c r="M22" s="28">
        <v>67.400000000000006</v>
      </c>
      <c r="N22" s="28" t="s">
        <v>94</v>
      </c>
      <c r="O22" s="27">
        <v>107.676</v>
      </c>
      <c r="P22" s="28">
        <v>56.8</v>
      </c>
      <c r="Q22" s="28" t="s">
        <v>94</v>
      </c>
      <c r="R22" s="31">
        <f t="shared" si="2"/>
        <v>10.600000000000009</v>
      </c>
      <c r="S22" s="45">
        <f t="shared" si="3"/>
        <v>27.524999999999999</v>
      </c>
      <c r="T22" s="27">
        <v>2.91</v>
      </c>
      <c r="U22" s="27">
        <v>5.8280000000000003</v>
      </c>
      <c r="V22" s="1" t="s">
        <v>17</v>
      </c>
      <c r="X22" s="44">
        <v>132.429</v>
      </c>
      <c r="Y22" s="44">
        <v>106.06100000000001</v>
      </c>
      <c r="Z22" s="16">
        <f t="shared" si="4"/>
        <v>26.367999999999999</v>
      </c>
      <c r="AA22" s="16"/>
      <c r="AB22" s="43">
        <f t="shared" si="5"/>
        <v>4.6949166666666668</v>
      </c>
      <c r="AC22" s="15"/>
      <c r="AD22" s="42">
        <f t="shared" si="6"/>
        <v>5.8339999999999996</v>
      </c>
      <c r="AE22" s="41">
        <f t="shared" si="7"/>
        <v>-5.9999999999993392E-3</v>
      </c>
      <c r="AF22" s="40">
        <f t="shared" si="8"/>
        <v>2.9009999999999998</v>
      </c>
      <c r="AG22" s="39">
        <f t="shared" si="9"/>
        <v>9.0000000000003411E-3</v>
      </c>
      <c r="AH22" s="38">
        <f t="shared" si="10"/>
        <v>-0.70814989553760388</v>
      </c>
      <c r="AJ22" s="37">
        <f t="shared" si="11"/>
        <v>14.95</v>
      </c>
      <c r="AK22" s="36">
        <f t="shared" si="12"/>
        <v>-12.04</v>
      </c>
      <c r="AM22" s="35">
        <f t="shared" si="13"/>
        <v>-97.683083492198463</v>
      </c>
      <c r="AN22" s="34">
        <f t="shared" si="14"/>
        <v>9.1141249999999996</v>
      </c>
    </row>
    <row r="23" spans="1:40" x14ac:dyDescent="0.2">
      <c r="A23" s="47" t="s">
        <v>101</v>
      </c>
      <c r="B23" s="46" t="s">
        <v>87</v>
      </c>
      <c r="C23" s="29">
        <v>24</v>
      </c>
      <c r="D23" s="27">
        <v>238.374</v>
      </c>
      <c r="E23" s="28">
        <v>67.8</v>
      </c>
      <c r="F23" s="28">
        <v>5.4</v>
      </c>
      <c r="G23" s="27">
        <v>215.64599999999999</v>
      </c>
      <c r="H23" s="28">
        <v>48.4</v>
      </c>
      <c r="I23" s="28">
        <v>4.5</v>
      </c>
      <c r="J23" s="31">
        <f t="shared" si="0"/>
        <v>19.399999999999999</v>
      </c>
      <c r="K23" s="45">
        <f t="shared" si="1"/>
        <v>22.728000000000002</v>
      </c>
      <c r="L23" s="27">
        <v>131.47999999999999</v>
      </c>
      <c r="M23" s="28">
        <v>67.599999999999994</v>
      </c>
      <c r="N23" s="28" t="s">
        <v>94</v>
      </c>
      <c r="O23" s="27">
        <v>106.026</v>
      </c>
      <c r="P23" s="28">
        <v>56.5</v>
      </c>
      <c r="Q23" s="28" t="s">
        <v>94</v>
      </c>
      <c r="R23" s="31">
        <f t="shared" si="2"/>
        <v>11.099999999999994</v>
      </c>
      <c r="S23" s="45">
        <f t="shared" si="3"/>
        <v>25.454000000000001</v>
      </c>
      <c r="T23" s="27">
        <v>2.8050000000000002</v>
      </c>
      <c r="U23" s="27">
        <v>5.7279999999999998</v>
      </c>
      <c r="V23" s="1" t="s">
        <v>17</v>
      </c>
      <c r="X23" s="44">
        <v>128.767</v>
      </c>
      <c r="Y23" s="44">
        <v>104.447</v>
      </c>
      <c r="Z23" s="16">
        <f t="shared" si="4"/>
        <v>24.32</v>
      </c>
      <c r="AA23" s="16"/>
      <c r="AB23" s="43">
        <f t="shared" si="5"/>
        <v>4.6332916666666657</v>
      </c>
      <c r="AC23" s="15"/>
      <c r="AD23" s="42">
        <f t="shared" si="6"/>
        <v>5.7240000000000002</v>
      </c>
      <c r="AE23" s="41">
        <f t="shared" si="7"/>
        <v>3.9999999999995595E-3</v>
      </c>
      <c r="AF23" s="40">
        <f t="shared" si="8"/>
        <v>2.8029999999999999</v>
      </c>
      <c r="AG23" s="39">
        <f t="shared" si="9"/>
        <v>2.0000000000002238E-3</v>
      </c>
      <c r="AH23" s="38">
        <f t="shared" si="10"/>
        <v>-0.73824694174712213</v>
      </c>
      <c r="AJ23" s="37">
        <f t="shared" si="11"/>
        <v>14.606</v>
      </c>
      <c r="AK23" s="36">
        <f t="shared" si="12"/>
        <v>-11.801</v>
      </c>
      <c r="AM23" s="35">
        <f t="shared" si="13"/>
        <v>-97.607189560668871</v>
      </c>
      <c r="AN23" s="34">
        <f t="shared" si="14"/>
        <v>8.9852499999999988</v>
      </c>
    </row>
    <row r="24" spans="1:40" x14ac:dyDescent="0.2">
      <c r="A24" s="47" t="s">
        <v>102</v>
      </c>
      <c r="B24" s="46" t="s">
        <v>87</v>
      </c>
      <c r="C24" s="29">
        <v>24</v>
      </c>
      <c r="D24" s="27">
        <v>232.761</v>
      </c>
      <c r="E24" s="28">
        <v>70.2</v>
      </c>
      <c r="F24" s="28">
        <v>5.3</v>
      </c>
      <c r="G24" s="27">
        <v>207.922</v>
      </c>
      <c r="H24" s="28">
        <v>49.4</v>
      </c>
      <c r="I24" s="28">
        <v>4.4000000000000004</v>
      </c>
      <c r="J24" s="31">
        <f t="shared" si="0"/>
        <v>20.800000000000004</v>
      </c>
      <c r="K24" s="45">
        <f t="shared" si="1"/>
        <v>24.838999999999999</v>
      </c>
      <c r="L24" s="27">
        <v>132.38399999999999</v>
      </c>
      <c r="M24" s="28">
        <v>70</v>
      </c>
      <c r="N24" s="28" t="s">
        <v>94</v>
      </c>
      <c r="O24" s="27">
        <v>104.89100000000001</v>
      </c>
      <c r="P24" s="28">
        <v>58.2</v>
      </c>
      <c r="Q24" s="28" t="s">
        <v>94</v>
      </c>
      <c r="R24" s="31">
        <f t="shared" si="2"/>
        <v>11.799999999999997</v>
      </c>
      <c r="S24" s="45">
        <f t="shared" si="3"/>
        <v>27.492999999999999</v>
      </c>
      <c r="T24" s="27">
        <v>3.06</v>
      </c>
      <c r="U24" s="27">
        <v>6.0679999999999996</v>
      </c>
      <c r="V24" s="1" t="s">
        <v>17</v>
      </c>
      <c r="X24" s="44">
        <v>129.47200000000001</v>
      </c>
      <c r="Y24" s="44">
        <v>103.241</v>
      </c>
      <c r="Z24" s="16">
        <f t="shared" si="4"/>
        <v>26.231000000000002</v>
      </c>
      <c r="AA24" s="16"/>
      <c r="AB24" s="43">
        <f t="shared" si="5"/>
        <v>4.3617083333333335</v>
      </c>
      <c r="AC24" s="15"/>
      <c r="AD24" s="42">
        <f t="shared" si="6"/>
        <v>6.0679999999999996</v>
      </c>
      <c r="AE24" s="41">
        <f t="shared" si="7"/>
        <v>0</v>
      </c>
      <c r="AF24" s="40">
        <f t="shared" si="8"/>
        <v>3.0539999999999998</v>
      </c>
      <c r="AG24" s="39">
        <f t="shared" si="9"/>
        <v>6.0000000000002274E-3</v>
      </c>
      <c r="AH24" s="38">
        <f t="shared" si="10"/>
        <v>-0.66948182491511388</v>
      </c>
      <c r="AJ24" s="37">
        <f t="shared" si="11"/>
        <v>15.071999999999999</v>
      </c>
      <c r="AK24" s="36">
        <f t="shared" si="12"/>
        <v>-12.011999999999999</v>
      </c>
      <c r="AM24" s="35">
        <f t="shared" si="13"/>
        <v>-99.976914419830536</v>
      </c>
      <c r="AN24" s="34">
        <f t="shared" si="14"/>
        <v>8.6634166666666665</v>
      </c>
    </row>
    <row r="25" spans="1:40" x14ac:dyDescent="0.2">
      <c r="A25" s="47" t="s">
        <v>103</v>
      </c>
      <c r="B25" s="46" t="s">
        <v>87</v>
      </c>
      <c r="C25" s="29">
        <v>24</v>
      </c>
      <c r="D25" s="27">
        <v>250.584</v>
      </c>
      <c r="E25" s="28">
        <v>69.7</v>
      </c>
      <c r="F25" s="28">
        <v>5.3</v>
      </c>
      <c r="G25" s="27">
        <v>220.47</v>
      </c>
      <c r="H25" s="28">
        <v>49.7</v>
      </c>
      <c r="I25" s="28">
        <v>4.2</v>
      </c>
      <c r="J25" s="31">
        <f t="shared" si="0"/>
        <v>20</v>
      </c>
      <c r="K25" s="45">
        <f t="shared" si="1"/>
        <v>30.114000000000001</v>
      </c>
      <c r="L25" s="27">
        <v>140.047</v>
      </c>
      <c r="M25" s="28">
        <v>69.599999999999994</v>
      </c>
      <c r="N25" s="28" t="s">
        <v>94</v>
      </c>
      <c r="O25" s="27">
        <v>106.869</v>
      </c>
      <c r="P25" s="28">
        <v>58.3</v>
      </c>
      <c r="Q25" s="28" t="s">
        <v>94</v>
      </c>
      <c r="R25" s="31">
        <f t="shared" si="2"/>
        <v>11.299999999999997</v>
      </c>
      <c r="S25" s="45">
        <f t="shared" si="3"/>
        <v>33.177999999999997</v>
      </c>
      <c r="T25" s="27">
        <v>3.4089999999999998</v>
      </c>
      <c r="U25" s="27">
        <v>6.524</v>
      </c>
      <c r="V25" s="1" t="s">
        <v>17</v>
      </c>
      <c r="X25" s="44">
        <v>137.001</v>
      </c>
      <c r="Y25" s="44">
        <v>105.184</v>
      </c>
      <c r="Z25" s="16">
        <f t="shared" si="4"/>
        <v>31.817</v>
      </c>
      <c r="AA25" s="16"/>
      <c r="AB25" s="43">
        <f t="shared" si="5"/>
        <v>4.8035833333333331</v>
      </c>
      <c r="AC25" s="15"/>
      <c r="AD25" s="42">
        <f t="shared" si="6"/>
        <v>6.508</v>
      </c>
      <c r="AE25" s="41">
        <f t="shared" si="7"/>
        <v>1.6000000000000014E-2</v>
      </c>
      <c r="AF25" s="40">
        <f t="shared" si="8"/>
        <v>3.403</v>
      </c>
      <c r="AG25" s="39">
        <f t="shared" si="9"/>
        <v>5.9999999999997833E-3</v>
      </c>
      <c r="AH25" s="38">
        <f t="shared" si="10"/>
        <v>-0.77244069487912159</v>
      </c>
      <c r="AJ25" s="37">
        <f t="shared" si="11"/>
        <v>15.667</v>
      </c>
      <c r="AK25" s="36">
        <f t="shared" si="12"/>
        <v>-12.257999999999999</v>
      </c>
      <c r="AM25" s="35">
        <f t="shared" si="13"/>
        <v>-96.190411393840435</v>
      </c>
      <c r="AN25" s="34">
        <f t="shared" si="14"/>
        <v>9.1862499999999994</v>
      </c>
    </row>
    <row r="26" spans="1:40" x14ac:dyDescent="0.2">
      <c r="A26" s="47" t="s">
        <v>104</v>
      </c>
      <c r="B26" s="46" t="s">
        <v>105</v>
      </c>
      <c r="C26" s="29">
        <v>24</v>
      </c>
      <c r="D26" s="27">
        <v>231.78200000000001</v>
      </c>
      <c r="E26" s="28">
        <v>67.2</v>
      </c>
      <c r="F26" s="28">
        <v>5.2</v>
      </c>
      <c r="G26" s="27">
        <v>209.68100000000001</v>
      </c>
      <c r="H26" s="28">
        <v>47.7</v>
      </c>
      <c r="I26" s="28">
        <v>4.3</v>
      </c>
      <c r="J26" s="31">
        <f t="shared" si="0"/>
        <v>19.5</v>
      </c>
      <c r="K26" s="45">
        <f t="shared" si="1"/>
        <v>22.100999999999999</v>
      </c>
      <c r="L26" s="27">
        <v>129.95599999999999</v>
      </c>
      <c r="M26" s="28">
        <v>67.099999999999994</v>
      </c>
      <c r="N26" s="28" t="s">
        <v>94</v>
      </c>
      <c r="O26" s="27">
        <v>104.801</v>
      </c>
      <c r="P26" s="28">
        <v>55.8</v>
      </c>
      <c r="Q26" s="28" t="s">
        <v>94</v>
      </c>
      <c r="R26" s="31">
        <f t="shared" si="2"/>
        <v>11.299999999999997</v>
      </c>
      <c r="S26" s="45">
        <f t="shared" si="3"/>
        <v>25.155000000000001</v>
      </c>
      <c r="T26" s="27">
        <v>2.78</v>
      </c>
      <c r="U26" s="27">
        <v>5.5970000000000004</v>
      </c>
      <c r="V26" s="1" t="s">
        <v>17</v>
      </c>
      <c r="X26" s="44">
        <v>127.31399999999999</v>
      </c>
      <c r="Y26" s="44">
        <v>103.279</v>
      </c>
      <c r="Z26" s="16">
        <f t="shared" si="4"/>
        <v>24.035</v>
      </c>
      <c r="AA26" s="16"/>
      <c r="AB26" s="43">
        <f t="shared" si="5"/>
        <v>4.433416666666667</v>
      </c>
      <c r="AC26" s="15"/>
      <c r="AD26" s="42">
        <f t="shared" si="6"/>
        <v>5.5739999999999998</v>
      </c>
      <c r="AE26" s="41">
        <f t="shared" si="7"/>
        <v>2.3000000000000576E-2</v>
      </c>
      <c r="AF26" s="40">
        <f t="shared" si="8"/>
        <v>2.78</v>
      </c>
      <c r="AG26" s="39">
        <f t="shared" si="9"/>
        <v>0</v>
      </c>
      <c r="AH26" s="38">
        <f t="shared" si="10"/>
        <v>-0.92235347980980675</v>
      </c>
      <c r="AJ26" s="37">
        <f t="shared" si="11"/>
        <v>14.305999999999999</v>
      </c>
      <c r="AK26" s="36">
        <f t="shared" si="12"/>
        <v>-11.526</v>
      </c>
      <c r="AM26" s="35">
        <f t="shared" si="13"/>
        <v>-99.432948145039362</v>
      </c>
      <c r="AN26" s="34">
        <f t="shared" si="14"/>
        <v>8.7367083333333344</v>
      </c>
    </row>
    <row r="27" spans="1:40" x14ac:dyDescent="0.2">
      <c r="A27" s="47" t="s">
        <v>106</v>
      </c>
      <c r="B27" s="46" t="s">
        <v>87</v>
      </c>
      <c r="C27" s="29">
        <v>24</v>
      </c>
      <c r="D27" s="27">
        <v>246.298</v>
      </c>
      <c r="E27" s="28">
        <v>67.2</v>
      </c>
      <c r="F27" s="28">
        <v>5.3</v>
      </c>
      <c r="G27" s="27">
        <v>223.03299999999999</v>
      </c>
      <c r="H27" s="28">
        <v>47.9</v>
      </c>
      <c r="I27" s="28">
        <v>4.3</v>
      </c>
      <c r="J27" s="31">
        <f t="shared" si="0"/>
        <v>19.300000000000004</v>
      </c>
      <c r="K27" s="45">
        <f t="shared" si="1"/>
        <v>23.265000000000001</v>
      </c>
      <c r="L27" s="27">
        <v>134.643</v>
      </c>
      <c r="M27" s="28">
        <v>67</v>
      </c>
      <c r="N27" s="28" t="s">
        <v>94</v>
      </c>
      <c r="O27" s="27">
        <v>108.089</v>
      </c>
      <c r="P27" s="28">
        <v>55.9</v>
      </c>
      <c r="Q27" s="28" t="s">
        <v>94</v>
      </c>
      <c r="R27" s="31">
        <f t="shared" si="2"/>
        <v>11.100000000000001</v>
      </c>
      <c r="S27" s="45">
        <f t="shared" si="3"/>
        <v>26.553999999999998</v>
      </c>
      <c r="T27" s="27">
        <v>2.8919999999999999</v>
      </c>
      <c r="U27" s="27">
        <v>5.8689999999999998</v>
      </c>
      <c r="V27" s="1" t="s">
        <v>17</v>
      </c>
      <c r="X27" s="44">
        <v>131.90799999999999</v>
      </c>
      <c r="Y27" s="44">
        <v>106.512</v>
      </c>
      <c r="Z27" s="16">
        <f t="shared" si="4"/>
        <v>25.396000000000001</v>
      </c>
      <c r="AA27" s="16"/>
      <c r="AB27" s="43">
        <f t="shared" si="5"/>
        <v>4.8550416666666658</v>
      </c>
      <c r="AC27" s="15"/>
      <c r="AD27" s="42">
        <f t="shared" si="6"/>
        <v>5.8680000000000003</v>
      </c>
      <c r="AE27" s="41">
        <f t="shared" si="7"/>
        <v>9.9999999999944578E-4</v>
      </c>
      <c r="AF27" s="40">
        <f t="shared" si="8"/>
        <v>2.8839999999999999</v>
      </c>
      <c r="AG27" s="39">
        <f t="shared" si="9"/>
        <v>8.0000000000000071E-3</v>
      </c>
      <c r="AH27" s="38">
        <f t="shared" si="10"/>
        <v>-0.95546398963382118</v>
      </c>
      <c r="AJ27" s="37">
        <f t="shared" si="11"/>
        <v>14.792</v>
      </c>
      <c r="AK27" s="36">
        <f t="shared" si="12"/>
        <v>-11.9</v>
      </c>
      <c r="AM27" s="35">
        <f t="shared" si="13"/>
        <v>-96.467787278115793</v>
      </c>
      <c r="AN27" s="34">
        <f t="shared" si="14"/>
        <v>9.2930416666666655</v>
      </c>
    </row>
    <row r="28" spans="1:40" x14ac:dyDescent="0.2">
      <c r="A28" s="47" t="s">
        <v>107</v>
      </c>
      <c r="B28" s="46" t="s">
        <v>87</v>
      </c>
      <c r="C28" s="29">
        <v>24</v>
      </c>
      <c r="D28" s="27">
        <v>291.255</v>
      </c>
      <c r="E28" s="28">
        <v>67</v>
      </c>
      <c r="F28" s="28">
        <v>5.8</v>
      </c>
      <c r="G28" s="27">
        <v>267.14699999999999</v>
      </c>
      <c r="H28" s="28">
        <v>49.8</v>
      </c>
      <c r="I28" s="28">
        <v>3.9</v>
      </c>
      <c r="J28" s="31">
        <f t="shared" si="0"/>
        <v>17.200000000000003</v>
      </c>
      <c r="K28" s="45">
        <f t="shared" si="1"/>
        <v>24.108000000000001</v>
      </c>
      <c r="L28" s="27">
        <v>154.80799999999999</v>
      </c>
      <c r="M28" s="28">
        <v>66.900000000000006</v>
      </c>
      <c r="N28" s="28" t="s">
        <v>94</v>
      </c>
      <c r="O28" s="27">
        <v>127.35899999999999</v>
      </c>
      <c r="P28" s="28">
        <v>57.4</v>
      </c>
      <c r="Q28" s="28" t="s">
        <v>94</v>
      </c>
      <c r="R28" s="31">
        <f t="shared" si="2"/>
        <v>9.5000000000000071</v>
      </c>
      <c r="S28" s="45">
        <f t="shared" si="3"/>
        <v>27.449000000000002</v>
      </c>
      <c r="T28" s="27">
        <v>2.964</v>
      </c>
      <c r="U28" s="27">
        <v>6.2380000000000004</v>
      </c>
      <c r="V28" s="1" t="s">
        <v>17</v>
      </c>
      <c r="X28" s="44">
        <v>151.67099999999999</v>
      </c>
      <c r="Y28" s="44">
        <v>125.40900000000001</v>
      </c>
      <c r="Z28" s="16">
        <f t="shared" si="4"/>
        <v>26.262</v>
      </c>
      <c r="AA28" s="16"/>
      <c r="AB28" s="43">
        <f t="shared" si="5"/>
        <v>5.9057500000000003</v>
      </c>
      <c r="AC28" s="15"/>
      <c r="AD28" s="42">
        <f t="shared" si="6"/>
        <v>6.21</v>
      </c>
      <c r="AE28" s="41">
        <f t="shared" si="7"/>
        <v>2.8000000000000469E-2</v>
      </c>
      <c r="AF28" s="40">
        <f t="shared" si="8"/>
        <v>2.948</v>
      </c>
      <c r="AG28" s="39">
        <f t="shared" si="9"/>
        <v>1.6000000000000014E-2</v>
      </c>
      <c r="AH28" s="38">
        <f t="shared" si="10"/>
        <v>-0.80629765634650585</v>
      </c>
      <c r="AJ28" s="37">
        <f t="shared" si="11"/>
        <v>17.344999999999999</v>
      </c>
      <c r="AK28" s="36">
        <f t="shared" si="12"/>
        <v>-14.380999999999998</v>
      </c>
      <c r="AM28" s="35">
        <f t="shared" si="13"/>
        <v>-94.693932553987125</v>
      </c>
      <c r="AN28" s="34">
        <f t="shared" si="14"/>
        <v>11.131124999999999</v>
      </c>
    </row>
    <row r="29" spans="1:40" x14ac:dyDescent="0.2">
      <c r="A29" s="47" t="s">
        <v>108</v>
      </c>
      <c r="B29" s="46" t="s">
        <v>87</v>
      </c>
      <c r="C29" s="29">
        <v>24</v>
      </c>
      <c r="D29" s="27">
        <v>283.74599999999998</v>
      </c>
      <c r="E29" s="28">
        <v>69.599999999999994</v>
      </c>
      <c r="F29" s="28">
        <v>6.4</v>
      </c>
      <c r="G29" s="27">
        <v>260.49099999999999</v>
      </c>
      <c r="H29" s="28">
        <v>52.2</v>
      </c>
      <c r="I29" s="28">
        <v>3.6</v>
      </c>
      <c r="J29" s="31">
        <f t="shared" si="0"/>
        <v>17.399999999999991</v>
      </c>
      <c r="K29" s="45">
        <f t="shared" si="1"/>
        <v>23.254999999999999</v>
      </c>
      <c r="L29" s="27">
        <v>170.22499999999999</v>
      </c>
      <c r="M29" s="28">
        <v>69.5</v>
      </c>
      <c r="N29" s="28" t="s">
        <v>94</v>
      </c>
      <c r="O29" s="27">
        <v>144.28</v>
      </c>
      <c r="P29" s="28">
        <v>60.5</v>
      </c>
      <c r="Q29" s="28" t="s">
        <v>94</v>
      </c>
      <c r="R29" s="31">
        <f t="shared" si="2"/>
        <v>9</v>
      </c>
      <c r="S29" s="45">
        <f t="shared" si="3"/>
        <v>25.945</v>
      </c>
      <c r="T29" s="27">
        <v>3.008</v>
      </c>
      <c r="U29" s="27">
        <v>6.1719999999999997</v>
      </c>
      <c r="V29" s="1" t="s">
        <v>17</v>
      </c>
      <c r="X29" s="44">
        <v>166.53100000000001</v>
      </c>
      <c r="Y29" s="44">
        <v>141.846</v>
      </c>
      <c r="Z29" s="16">
        <f t="shared" si="4"/>
        <v>24.684999999999999</v>
      </c>
      <c r="AA29" s="16"/>
      <c r="AB29" s="43">
        <f t="shared" si="5"/>
        <v>4.9435416666666656</v>
      </c>
      <c r="AC29" s="15"/>
      <c r="AD29" s="42">
        <f t="shared" si="6"/>
        <v>6.1509999999999998</v>
      </c>
      <c r="AE29" s="41">
        <f t="shared" si="7"/>
        <v>2.0999999999999908E-2</v>
      </c>
      <c r="AF29" s="40">
        <f t="shared" si="8"/>
        <v>2.992</v>
      </c>
      <c r="AG29" s="39">
        <f t="shared" si="9"/>
        <v>1.6000000000000014E-2</v>
      </c>
      <c r="AH29" s="38">
        <f t="shared" si="10"/>
        <v>-0.54896330391453052</v>
      </c>
      <c r="AJ29" s="37">
        <f t="shared" si="11"/>
        <v>20.155999999999999</v>
      </c>
      <c r="AK29" s="36">
        <f t="shared" si="12"/>
        <v>-17.148</v>
      </c>
      <c r="AM29" s="35">
        <f t="shared" si="13"/>
        <v>-109.45560499211106</v>
      </c>
      <c r="AN29" s="34">
        <f t="shared" si="14"/>
        <v>10.853791666666666</v>
      </c>
    </row>
    <row r="30" spans="1:40" x14ac:dyDescent="0.2">
      <c r="A30" s="47" t="s">
        <v>109</v>
      </c>
      <c r="B30" s="46" t="s">
        <v>87</v>
      </c>
      <c r="C30" s="29">
        <v>24</v>
      </c>
      <c r="D30" s="27">
        <v>291.69400000000002</v>
      </c>
      <c r="E30" s="28">
        <v>69.2</v>
      </c>
      <c r="F30" s="28">
        <v>6.6</v>
      </c>
      <c r="G30" s="27">
        <v>268.65600000000001</v>
      </c>
      <c r="H30" s="28">
        <v>52.2</v>
      </c>
      <c r="I30" s="28">
        <v>3.7</v>
      </c>
      <c r="J30" s="31">
        <f t="shared" si="0"/>
        <v>17</v>
      </c>
      <c r="K30" s="45">
        <f t="shared" si="1"/>
        <v>23.038</v>
      </c>
      <c r="L30" s="27">
        <v>174.959</v>
      </c>
      <c r="M30" s="28">
        <v>69</v>
      </c>
      <c r="N30" s="28" t="s">
        <v>94</v>
      </c>
      <c r="O30" s="27">
        <v>149.22200000000001</v>
      </c>
      <c r="P30" s="28">
        <v>60.3</v>
      </c>
      <c r="Q30" s="28" t="s">
        <v>94</v>
      </c>
      <c r="R30" s="31">
        <f t="shared" si="2"/>
        <v>8.7000000000000028</v>
      </c>
      <c r="S30" s="45">
        <f t="shared" si="3"/>
        <v>25.736999999999998</v>
      </c>
      <c r="T30" s="27">
        <v>2.98</v>
      </c>
      <c r="U30" s="27">
        <v>6.157</v>
      </c>
      <c r="V30" s="1" t="s">
        <v>17</v>
      </c>
      <c r="X30" s="44">
        <v>171.21</v>
      </c>
      <c r="Y30" s="44">
        <v>146.71799999999999</v>
      </c>
      <c r="Z30" s="16">
        <f t="shared" si="4"/>
        <v>24.492000000000001</v>
      </c>
      <c r="AA30" s="16"/>
      <c r="AB30" s="43">
        <f t="shared" si="5"/>
        <v>5.080750000000001</v>
      </c>
      <c r="AC30" s="15"/>
      <c r="AD30" s="42">
        <f t="shared" si="6"/>
        <v>6.1609999999999996</v>
      </c>
      <c r="AE30" s="41">
        <f t="shared" si="7"/>
        <v>-3.9999999999995595E-3</v>
      </c>
      <c r="AF30" s="40">
        <f t="shared" si="8"/>
        <v>2.9660000000000002</v>
      </c>
      <c r="AG30" s="39">
        <f t="shared" si="9"/>
        <v>1.399999999999979E-2</v>
      </c>
      <c r="AH30" s="38">
        <f t="shared" si="10"/>
        <v>-0.54121255434458959</v>
      </c>
      <c r="AJ30" s="37">
        <f t="shared" si="11"/>
        <v>20.661000000000001</v>
      </c>
      <c r="AK30" s="36">
        <f t="shared" si="12"/>
        <v>-17.681000000000001</v>
      </c>
      <c r="AM30" s="35">
        <f t="shared" si="13"/>
        <v>-109.76490381752129</v>
      </c>
      <c r="AN30" s="34">
        <f t="shared" si="14"/>
        <v>11.194000000000001</v>
      </c>
    </row>
    <row r="31" spans="1:40" x14ac:dyDescent="0.2">
      <c r="A31" s="47" t="s">
        <v>110</v>
      </c>
      <c r="B31" s="46" t="s">
        <v>87</v>
      </c>
      <c r="C31" s="29">
        <v>24</v>
      </c>
      <c r="D31" s="27">
        <v>298.54300000000001</v>
      </c>
      <c r="E31" s="28">
        <v>68.7</v>
      </c>
      <c r="F31" s="28">
        <v>6.6</v>
      </c>
      <c r="G31" s="27">
        <v>270.62700000000001</v>
      </c>
      <c r="H31" s="28">
        <v>52.1</v>
      </c>
      <c r="I31" s="28">
        <v>3.6</v>
      </c>
      <c r="J31" s="31">
        <f t="shared" si="0"/>
        <v>16.600000000000001</v>
      </c>
      <c r="K31" s="45">
        <f t="shared" si="1"/>
        <v>27.916</v>
      </c>
      <c r="L31" s="27">
        <v>180.322</v>
      </c>
      <c r="M31" s="28">
        <v>68.5</v>
      </c>
      <c r="N31" s="28" t="s">
        <v>94</v>
      </c>
      <c r="O31" s="27">
        <v>150.13800000000001</v>
      </c>
      <c r="P31" s="28">
        <v>60</v>
      </c>
      <c r="Q31" s="28" t="s">
        <v>94</v>
      </c>
      <c r="R31" s="31">
        <f t="shared" si="2"/>
        <v>8.5</v>
      </c>
      <c r="S31" s="45">
        <f t="shared" si="3"/>
        <v>30.184000000000001</v>
      </c>
      <c r="T31" s="27">
        <v>3.2370000000000001</v>
      </c>
      <c r="U31" s="27">
        <v>6.4169999999999998</v>
      </c>
      <c r="V31" s="1" t="s">
        <v>17</v>
      </c>
      <c r="X31" s="44">
        <v>176.51</v>
      </c>
      <c r="Y31" s="44">
        <v>147.637</v>
      </c>
      <c r="Z31" s="16">
        <f t="shared" si="4"/>
        <v>28.873000000000001</v>
      </c>
      <c r="AA31" s="16"/>
      <c r="AB31" s="43">
        <f t="shared" si="5"/>
        <v>5.1245833333333337</v>
      </c>
      <c r="AC31" s="15"/>
      <c r="AD31" s="42">
        <f t="shared" si="6"/>
        <v>6.41</v>
      </c>
      <c r="AE31" s="41">
        <f t="shared" si="7"/>
        <v>6.9999999999996732E-3</v>
      </c>
      <c r="AF31" s="40">
        <f t="shared" si="8"/>
        <v>3.2330000000000001</v>
      </c>
      <c r="AG31" s="39">
        <f t="shared" si="9"/>
        <v>4.0000000000000036E-3</v>
      </c>
      <c r="AH31" s="38">
        <f t="shared" si="10"/>
        <v>-0.35362325266880273</v>
      </c>
      <c r="AJ31" s="37">
        <f t="shared" si="11"/>
        <v>20.949000000000002</v>
      </c>
      <c r="AK31" s="36">
        <f t="shared" si="12"/>
        <v>-17.712000000000003</v>
      </c>
      <c r="AM31" s="35">
        <f t="shared" si="13"/>
        <v>-109.4609924360836</v>
      </c>
      <c r="AN31" s="34">
        <f t="shared" si="14"/>
        <v>11.276125</v>
      </c>
    </row>
    <row r="32" spans="1:40" x14ac:dyDescent="0.2">
      <c r="A32" s="47" t="s">
        <v>111</v>
      </c>
      <c r="B32" s="46" t="s">
        <v>87</v>
      </c>
      <c r="C32" s="29">
        <v>24</v>
      </c>
      <c r="D32" s="27">
        <v>307.66500000000002</v>
      </c>
      <c r="E32" s="28">
        <v>68.400000000000006</v>
      </c>
      <c r="F32" s="28">
        <v>6.6</v>
      </c>
      <c r="G32" s="27">
        <v>277.274</v>
      </c>
      <c r="H32" s="28">
        <v>51.9</v>
      </c>
      <c r="I32" s="28">
        <v>3.6</v>
      </c>
      <c r="J32" s="31">
        <f t="shared" si="0"/>
        <v>16.500000000000007</v>
      </c>
      <c r="K32" s="45">
        <f t="shared" si="1"/>
        <v>30.390999999999998</v>
      </c>
      <c r="L32" s="27">
        <v>181.98</v>
      </c>
      <c r="M32" s="28">
        <v>68.3</v>
      </c>
      <c r="N32" s="28" t="s">
        <v>94</v>
      </c>
      <c r="O32" s="27">
        <v>149.767</v>
      </c>
      <c r="P32" s="28">
        <v>59.7</v>
      </c>
      <c r="Q32" s="28" t="s">
        <v>94</v>
      </c>
      <c r="R32" s="31">
        <f t="shared" si="2"/>
        <v>8.5999999999999943</v>
      </c>
      <c r="S32" s="45">
        <f t="shared" si="3"/>
        <v>32.213000000000001</v>
      </c>
      <c r="T32" s="27">
        <v>3.387</v>
      </c>
      <c r="U32" s="27">
        <v>6.6760000000000002</v>
      </c>
      <c r="V32" s="1" t="s">
        <v>17</v>
      </c>
      <c r="X32" s="44">
        <v>178.15299999999999</v>
      </c>
      <c r="Y32" s="44">
        <v>147.29900000000001</v>
      </c>
      <c r="Z32" s="16">
        <f t="shared" si="4"/>
        <v>30.853999999999999</v>
      </c>
      <c r="AA32" s="16"/>
      <c r="AB32" s="43">
        <f t="shared" si="5"/>
        <v>5.4156249999999995</v>
      </c>
      <c r="AC32" s="15"/>
      <c r="AD32" s="42">
        <f t="shared" si="6"/>
        <v>6.6539999999999999</v>
      </c>
      <c r="AE32" s="41">
        <f t="shared" si="7"/>
        <v>2.2000000000000242E-2</v>
      </c>
      <c r="AF32" s="40">
        <f t="shared" si="8"/>
        <v>3.3740000000000001</v>
      </c>
      <c r="AG32" s="39">
        <f t="shared" si="9"/>
        <v>1.2999999999999901E-2</v>
      </c>
      <c r="AH32" s="38">
        <f t="shared" si="10"/>
        <v>-0.16698284007876721</v>
      </c>
      <c r="AJ32" s="37">
        <f t="shared" si="11"/>
        <v>20.962</v>
      </c>
      <c r="AK32" s="36">
        <f t="shared" si="12"/>
        <v>-17.574999999999999</v>
      </c>
      <c r="AM32" s="35">
        <f t="shared" si="13"/>
        <v>-106.41495416086615</v>
      </c>
      <c r="AN32" s="34">
        <f t="shared" si="14"/>
        <v>11.553083333333333</v>
      </c>
    </row>
    <row r="33" spans="1:43" x14ac:dyDescent="0.2">
      <c r="A33" s="47" t="s">
        <v>112</v>
      </c>
      <c r="B33" s="46" t="s">
        <v>87</v>
      </c>
      <c r="C33" s="29">
        <v>24</v>
      </c>
      <c r="D33" s="27">
        <v>316.02499999999998</v>
      </c>
      <c r="E33" s="28">
        <v>69.599999999999994</v>
      </c>
      <c r="F33" s="28">
        <v>6.9</v>
      </c>
      <c r="G33" s="27">
        <v>289.303</v>
      </c>
      <c r="H33" s="28">
        <v>53.1</v>
      </c>
      <c r="I33" s="28">
        <v>3.7</v>
      </c>
      <c r="J33" s="31">
        <f t="shared" si="0"/>
        <v>16.499999999999993</v>
      </c>
      <c r="K33" s="45">
        <f t="shared" si="1"/>
        <v>26.722000000000001</v>
      </c>
      <c r="L33" s="27">
        <v>183.476</v>
      </c>
      <c r="M33" s="28">
        <v>69.400000000000006</v>
      </c>
      <c r="N33" s="28" t="s">
        <v>94</v>
      </c>
      <c r="O33" s="27">
        <v>155.398</v>
      </c>
      <c r="P33" s="28">
        <v>60.9</v>
      </c>
      <c r="Q33" s="28" t="s">
        <v>94</v>
      </c>
      <c r="R33" s="31">
        <f t="shared" si="2"/>
        <v>8.5000000000000071</v>
      </c>
      <c r="S33" s="45">
        <f t="shared" si="3"/>
        <v>28.077999999999999</v>
      </c>
      <c r="T33" s="27">
        <v>3.165</v>
      </c>
      <c r="U33" s="27">
        <v>6.6459999999999999</v>
      </c>
      <c r="V33" s="1" t="s">
        <v>17</v>
      </c>
      <c r="X33" s="44">
        <v>179.50299999999999</v>
      </c>
      <c r="Y33" s="44">
        <v>152.738</v>
      </c>
      <c r="Z33" s="16">
        <f t="shared" si="4"/>
        <v>26.765000000000001</v>
      </c>
      <c r="AA33" s="16"/>
      <c r="AB33" s="43">
        <f t="shared" si="5"/>
        <v>5.6902083333333335</v>
      </c>
      <c r="AC33" s="15"/>
      <c r="AD33" s="42">
        <f t="shared" si="6"/>
        <v>6.633</v>
      </c>
      <c r="AE33" s="41">
        <f t="shared" si="7"/>
        <v>1.2999999999999901E-2</v>
      </c>
      <c r="AF33" s="40">
        <f t="shared" si="8"/>
        <v>3.1560000000000001</v>
      </c>
      <c r="AG33" s="39">
        <f t="shared" si="9"/>
        <v>8.999999999999897E-3</v>
      </c>
      <c r="AH33" s="38">
        <f t="shared" si="10"/>
        <v>-1.4863309402252747E-2</v>
      </c>
      <c r="AJ33" s="37">
        <f t="shared" si="11"/>
        <v>21.759</v>
      </c>
      <c r="AK33" s="36">
        <f t="shared" si="12"/>
        <v>-18.594000000000001</v>
      </c>
      <c r="AM33" s="35">
        <f t="shared" si="13"/>
        <v>-105.60519593644035</v>
      </c>
      <c r="AN33" s="34">
        <f t="shared" si="14"/>
        <v>12.054291666666666</v>
      </c>
    </row>
    <row r="34" spans="1:43" x14ac:dyDescent="0.2">
      <c r="A34" s="47" t="s">
        <v>113</v>
      </c>
      <c r="B34" s="46" t="s">
        <v>87</v>
      </c>
      <c r="C34" s="29">
        <v>24</v>
      </c>
      <c r="D34" s="27">
        <v>312.59199999999998</v>
      </c>
      <c r="E34" s="28">
        <v>69.400000000000006</v>
      </c>
      <c r="F34" s="28">
        <v>7.1</v>
      </c>
      <c r="G34" s="27">
        <v>285.97699999999998</v>
      </c>
      <c r="H34" s="28">
        <v>53.2</v>
      </c>
      <c r="I34" s="28">
        <v>3.7</v>
      </c>
      <c r="J34" s="31">
        <f t="shared" si="0"/>
        <v>16.200000000000003</v>
      </c>
      <c r="K34" s="45">
        <f t="shared" si="1"/>
        <v>26.614999999999998</v>
      </c>
      <c r="L34" s="27">
        <v>186.44900000000001</v>
      </c>
      <c r="M34" s="28">
        <v>69.3</v>
      </c>
      <c r="N34" s="28" t="s">
        <v>94</v>
      </c>
      <c r="O34" s="27">
        <v>158.50200000000001</v>
      </c>
      <c r="P34" s="28">
        <v>61</v>
      </c>
      <c r="Q34" s="28" t="s">
        <v>94</v>
      </c>
      <c r="R34" s="31">
        <f t="shared" si="2"/>
        <v>8.2999999999999972</v>
      </c>
      <c r="S34" s="45">
        <f t="shared" si="3"/>
        <v>27.946999999999999</v>
      </c>
      <c r="T34" s="27">
        <v>3.1459999999999999</v>
      </c>
      <c r="U34" s="27">
        <v>6.4989999999999997</v>
      </c>
      <c r="V34" s="1" t="s">
        <v>17</v>
      </c>
      <c r="X34" s="44">
        <v>182.429</v>
      </c>
      <c r="Y34" s="44">
        <v>155.78700000000001</v>
      </c>
      <c r="Z34" s="16">
        <f t="shared" si="4"/>
        <v>26.641999999999999</v>
      </c>
      <c r="AA34" s="16"/>
      <c r="AB34" s="43">
        <f t="shared" si="5"/>
        <v>5.4245833333333318</v>
      </c>
      <c r="AC34" s="15"/>
      <c r="AD34" s="42">
        <f t="shared" si="6"/>
        <v>6.48</v>
      </c>
      <c r="AE34" s="41">
        <f t="shared" si="7"/>
        <v>1.899999999999924E-2</v>
      </c>
      <c r="AF34" s="40">
        <f t="shared" si="8"/>
        <v>3.1389999999999998</v>
      </c>
      <c r="AG34" s="39">
        <f t="shared" si="9"/>
        <v>7.0000000000001172E-3</v>
      </c>
      <c r="AH34" s="38">
        <f t="shared" si="10"/>
        <v>-9.4413187074488588E-3</v>
      </c>
      <c r="AJ34" s="37">
        <f t="shared" si="11"/>
        <v>22.145</v>
      </c>
      <c r="AK34" s="36">
        <f t="shared" si="12"/>
        <v>-18.998999999999999</v>
      </c>
      <c r="AM34" s="35">
        <f t="shared" si="13"/>
        <v>-108.96016113183929</v>
      </c>
      <c r="AN34" s="34">
        <f t="shared" si="14"/>
        <v>11.915708333333333</v>
      </c>
    </row>
    <row r="35" spans="1:43" x14ac:dyDescent="0.2">
      <c r="A35" s="47" t="s">
        <v>114</v>
      </c>
      <c r="B35" s="46" t="s">
        <v>87</v>
      </c>
      <c r="C35" s="29">
        <v>24</v>
      </c>
      <c r="D35" s="27">
        <v>317.62299999999999</v>
      </c>
      <c r="E35" s="28">
        <v>69.2</v>
      </c>
      <c r="F35" s="28">
        <v>7.1</v>
      </c>
      <c r="G35" s="27">
        <v>289.41199999999998</v>
      </c>
      <c r="H35" s="28">
        <v>53</v>
      </c>
      <c r="I35" s="28">
        <v>3.7</v>
      </c>
      <c r="J35" s="31">
        <f t="shared" si="0"/>
        <v>16.200000000000003</v>
      </c>
      <c r="K35" s="45">
        <f t="shared" si="1"/>
        <v>28.210999999999999</v>
      </c>
      <c r="L35" s="27">
        <v>188.23099999999999</v>
      </c>
      <c r="M35" s="28">
        <v>69.099999999999994</v>
      </c>
      <c r="N35" s="28" t="s">
        <v>94</v>
      </c>
      <c r="O35" s="27">
        <v>158.81700000000001</v>
      </c>
      <c r="P35" s="28">
        <v>60.7</v>
      </c>
      <c r="Q35" s="28" t="s">
        <v>94</v>
      </c>
      <c r="R35" s="31">
        <f t="shared" si="2"/>
        <v>8.3999999999999915</v>
      </c>
      <c r="S35" s="45">
        <f t="shared" si="3"/>
        <v>29.414000000000001</v>
      </c>
      <c r="T35" s="27">
        <v>3.266</v>
      </c>
      <c r="U35" s="27">
        <v>6.641</v>
      </c>
      <c r="V35" s="1" t="s">
        <v>17</v>
      </c>
      <c r="X35" s="44">
        <v>184.18600000000001</v>
      </c>
      <c r="Y35" s="44">
        <v>156.11799999999999</v>
      </c>
      <c r="Z35" s="16">
        <f t="shared" si="4"/>
        <v>28.068000000000001</v>
      </c>
      <c r="AA35" s="16"/>
      <c r="AB35" s="43">
        <f t="shared" si="5"/>
        <v>5.5539166666666659</v>
      </c>
      <c r="AC35" s="15"/>
      <c r="AD35" s="86">
        <f t="shared" si="6"/>
        <v>6.641</v>
      </c>
      <c r="AE35" s="41">
        <f t="shared" si="7"/>
        <v>0</v>
      </c>
      <c r="AF35" s="40">
        <f t="shared" si="8"/>
        <v>3.2509999999999999</v>
      </c>
      <c r="AG35" s="39">
        <f t="shared" si="9"/>
        <v>1.5000000000000124E-2</v>
      </c>
      <c r="AH35" s="38">
        <f t="shared" si="10"/>
        <v>4.9410528934528332E-2</v>
      </c>
      <c r="AJ35" s="37">
        <f t="shared" si="11"/>
        <v>22.204000000000001</v>
      </c>
      <c r="AK35" s="36">
        <f t="shared" si="12"/>
        <v>-18.938000000000002</v>
      </c>
      <c r="AM35" s="35">
        <f t="shared" si="13"/>
        <v>-107.83692452282561</v>
      </c>
      <c r="AN35" s="34">
        <f t="shared" si="14"/>
        <v>12.058833333333332</v>
      </c>
    </row>
    <row r="36" spans="1:43" x14ac:dyDescent="0.2">
      <c r="A36" s="47" t="s">
        <v>115</v>
      </c>
      <c r="B36" s="46" t="s">
        <v>87</v>
      </c>
      <c r="C36" s="29">
        <v>24</v>
      </c>
      <c r="D36" s="27">
        <v>317.17099999999999</v>
      </c>
      <c r="E36" s="28">
        <v>70.099999999999994</v>
      </c>
      <c r="F36" s="28">
        <v>7.2</v>
      </c>
      <c r="G36" s="27">
        <v>290.69200000000001</v>
      </c>
      <c r="H36" s="28">
        <v>53.7</v>
      </c>
      <c r="I36" s="28">
        <v>3.6</v>
      </c>
      <c r="J36" s="31">
        <f t="shared" si="0"/>
        <v>16.399999999999991</v>
      </c>
      <c r="K36" s="45">
        <f t="shared" si="1"/>
        <v>26.478999999999999</v>
      </c>
      <c r="L36" s="27">
        <v>187.99600000000001</v>
      </c>
      <c r="M36" s="28">
        <v>69.900000000000006</v>
      </c>
      <c r="N36" s="28" t="s">
        <v>94</v>
      </c>
      <c r="O36" s="27">
        <v>160.59299999999999</v>
      </c>
      <c r="P36" s="28">
        <v>61.5</v>
      </c>
      <c r="Q36" s="28" t="s">
        <v>94</v>
      </c>
      <c r="R36" s="31">
        <f t="shared" si="2"/>
        <v>8.4000000000000057</v>
      </c>
      <c r="S36" s="45">
        <f t="shared" si="3"/>
        <v>27.402999999999999</v>
      </c>
      <c r="T36" s="27">
        <v>3.1560000000000001</v>
      </c>
      <c r="U36" s="27">
        <v>6.641</v>
      </c>
      <c r="V36" s="1" t="s">
        <v>17</v>
      </c>
      <c r="X36" s="44">
        <v>183.874</v>
      </c>
      <c r="Y36" s="44">
        <v>157.79599999999999</v>
      </c>
      <c r="Z36" s="16">
        <f t="shared" si="4"/>
        <v>26.077999999999999</v>
      </c>
      <c r="AA36" s="16"/>
      <c r="AB36" s="43">
        <f t="shared" si="5"/>
        <v>5.5373333333333337</v>
      </c>
      <c r="AC36" s="15"/>
      <c r="AD36" s="42">
        <f t="shared" si="6"/>
        <v>6.6239999999999997</v>
      </c>
      <c r="AE36" s="41">
        <f t="shared" si="7"/>
        <v>1.7000000000000348E-2</v>
      </c>
      <c r="AF36" s="40">
        <f t="shared" si="8"/>
        <v>3.1480000000000001</v>
      </c>
      <c r="AG36" s="39">
        <f t="shared" si="9"/>
        <v>8.0000000000000071E-3</v>
      </c>
      <c r="AH36" s="38">
        <f t="shared" si="10"/>
        <v>0.13794669271944179</v>
      </c>
      <c r="AJ36" s="37">
        <f t="shared" si="11"/>
        <v>22.556999999999999</v>
      </c>
      <c r="AK36" s="36">
        <f t="shared" si="12"/>
        <v>-19.401</v>
      </c>
      <c r="AM36" s="35">
        <f t="shared" si="13"/>
        <v>-108.42782051105637</v>
      </c>
      <c r="AN36" s="34">
        <f t="shared" si="14"/>
        <v>12.112166666666667</v>
      </c>
    </row>
    <row r="37" spans="1:43" x14ac:dyDescent="0.2">
      <c r="A37" s="47" t="s">
        <v>116</v>
      </c>
      <c r="B37" s="46" t="s">
        <v>87</v>
      </c>
      <c r="C37" s="29">
        <v>24</v>
      </c>
      <c r="D37" s="27">
        <v>313.71699999999998</v>
      </c>
      <c r="E37" s="28">
        <v>70.2</v>
      </c>
      <c r="F37" s="28">
        <v>7.2</v>
      </c>
      <c r="G37" s="27">
        <v>287.68099999999998</v>
      </c>
      <c r="H37" s="28">
        <v>53.7</v>
      </c>
      <c r="I37" s="28">
        <v>3.6</v>
      </c>
      <c r="J37" s="31">
        <f t="shared" si="0"/>
        <v>16.5</v>
      </c>
      <c r="K37" s="45">
        <f t="shared" si="1"/>
        <v>26.036000000000001</v>
      </c>
      <c r="L37" s="27">
        <v>186.11500000000001</v>
      </c>
      <c r="M37" s="28">
        <v>70.099999999999994</v>
      </c>
      <c r="N37" s="28" t="s">
        <v>94</v>
      </c>
      <c r="O37" s="27">
        <v>159.33099999999999</v>
      </c>
      <c r="P37" s="28">
        <v>61.5</v>
      </c>
      <c r="Q37" s="28" t="s">
        <v>94</v>
      </c>
      <c r="R37" s="31">
        <f t="shared" si="2"/>
        <v>8.5999999999999943</v>
      </c>
      <c r="S37" s="45">
        <f t="shared" si="3"/>
        <v>26.783999999999999</v>
      </c>
      <c r="T37" s="27">
        <v>3.1339999999999999</v>
      </c>
      <c r="U37" s="27">
        <v>6.6059999999999999</v>
      </c>
      <c r="V37" s="1" t="s">
        <v>17</v>
      </c>
      <c r="X37" s="44">
        <v>182.01499999999999</v>
      </c>
      <c r="Y37" s="44">
        <v>156.55699999999999</v>
      </c>
      <c r="Z37" s="16">
        <f t="shared" si="4"/>
        <v>25.457999999999998</v>
      </c>
      <c r="AA37" s="16"/>
      <c r="AB37" s="43">
        <f t="shared" si="5"/>
        <v>5.4634999999999998</v>
      </c>
      <c r="AC37" s="15"/>
      <c r="AD37" s="42">
        <f t="shared" si="6"/>
        <v>6.5739999999999998</v>
      </c>
      <c r="AE37" s="41">
        <f t="shared" si="7"/>
        <v>3.2000000000000028E-2</v>
      </c>
      <c r="AF37" s="40">
        <f t="shared" si="8"/>
        <v>3.1309999999999998</v>
      </c>
      <c r="AG37" s="39">
        <f t="shared" si="9"/>
        <v>3.0000000000001137E-3</v>
      </c>
      <c r="AH37" s="38">
        <f t="shared" si="10"/>
        <v>0.20091698791369711</v>
      </c>
      <c r="AJ37" s="37">
        <f t="shared" si="11"/>
        <v>22.388000000000002</v>
      </c>
      <c r="AK37" s="36">
        <f t="shared" si="12"/>
        <v>-19.254000000000001</v>
      </c>
      <c r="AM37" s="35">
        <f t="shared" si="13"/>
        <v>-108.63977808753444</v>
      </c>
      <c r="AN37" s="34">
        <f t="shared" si="14"/>
        <v>11.986708333333333</v>
      </c>
    </row>
    <row r="38" spans="1:43" x14ac:dyDescent="0.2">
      <c r="A38" s="47" t="s">
        <v>117</v>
      </c>
      <c r="B38" s="46" t="s">
        <v>87</v>
      </c>
      <c r="C38" s="29">
        <v>24</v>
      </c>
      <c r="D38" s="27">
        <v>311.82600000000002</v>
      </c>
      <c r="E38" s="28">
        <v>69.5</v>
      </c>
      <c r="F38" s="28">
        <v>7.2</v>
      </c>
      <c r="G38" s="27">
        <v>281.42200000000003</v>
      </c>
      <c r="H38" s="28">
        <v>53</v>
      </c>
      <c r="I38" s="28">
        <v>3.6</v>
      </c>
      <c r="J38" s="31">
        <f t="shared" si="0"/>
        <v>16.5</v>
      </c>
      <c r="K38" s="45">
        <f t="shared" si="1"/>
        <v>30.404</v>
      </c>
      <c r="L38" s="27">
        <v>188.709</v>
      </c>
      <c r="M38" s="28">
        <v>69.3</v>
      </c>
      <c r="N38" s="28" t="s">
        <v>94</v>
      </c>
      <c r="O38" s="27">
        <v>157.79499999999999</v>
      </c>
      <c r="P38" s="28">
        <v>60.8</v>
      </c>
      <c r="Q38" s="28" t="s">
        <v>94</v>
      </c>
      <c r="R38" s="31">
        <f t="shared" si="2"/>
        <v>8.5</v>
      </c>
      <c r="S38" s="45">
        <f t="shared" si="3"/>
        <v>30.914000000000001</v>
      </c>
      <c r="T38" s="27">
        <v>3.38</v>
      </c>
      <c r="U38" s="27">
        <v>6.7750000000000004</v>
      </c>
      <c r="V38" s="1" t="s">
        <v>17</v>
      </c>
      <c r="X38" s="44">
        <v>184.63200000000001</v>
      </c>
      <c r="Y38" s="44">
        <v>155.10400000000001</v>
      </c>
      <c r="Z38" s="16">
        <f t="shared" si="4"/>
        <v>29.527999999999999</v>
      </c>
      <c r="AA38" s="16"/>
      <c r="AB38" s="43">
        <f t="shared" si="5"/>
        <v>5.2632500000000002</v>
      </c>
      <c r="AC38" s="15"/>
      <c r="AD38" s="42">
        <f t="shared" si="6"/>
        <v>6.7569999999999997</v>
      </c>
      <c r="AE38" s="41">
        <f t="shared" si="7"/>
        <v>1.8000000000000682E-2</v>
      </c>
      <c r="AF38" s="40">
        <f t="shared" si="8"/>
        <v>3.3650000000000002</v>
      </c>
      <c r="AG38" s="39">
        <f t="shared" si="9"/>
        <v>1.499999999999968E-2</v>
      </c>
      <c r="AH38" s="38">
        <f t="shared" si="10"/>
        <v>0.31127630391369587</v>
      </c>
      <c r="AJ38" s="37">
        <f t="shared" si="11"/>
        <v>22.225000000000001</v>
      </c>
      <c r="AK38" s="36">
        <f t="shared" si="12"/>
        <v>-18.845000000000002</v>
      </c>
      <c r="AM38" s="35">
        <f t="shared" si="13"/>
        <v>-109.91749045916808</v>
      </c>
      <c r="AN38" s="34">
        <f t="shared" si="14"/>
        <v>11.725916666666668</v>
      </c>
    </row>
    <row r="39" spans="1:43" x14ac:dyDescent="0.2">
      <c r="A39" s="47" t="s">
        <v>118</v>
      </c>
      <c r="B39" s="46" t="s">
        <v>87</v>
      </c>
      <c r="C39" s="29">
        <v>24</v>
      </c>
      <c r="D39" s="27">
        <v>307.08300000000003</v>
      </c>
      <c r="E39" s="28">
        <v>67.900000000000006</v>
      </c>
      <c r="F39" s="28">
        <v>6.3</v>
      </c>
      <c r="G39" s="27">
        <v>274.60899999999998</v>
      </c>
      <c r="H39" s="28">
        <v>51.4</v>
      </c>
      <c r="I39" s="28">
        <v>3.7</v>
      </c>
      <c r="J39" s="31">
        <f t="shared" si="0"/>
        <v>16.500000000000007</v>
      </c>
      <c r="K39" s="45">
        <f t="shared" si="1"/>
        <v>32.473999999999997</v>
      </c>
      <c r="L39" s="27">
        <v>174.95599999999999</v>
      </c>
      <c r="M39" s="28">
        <v>67.8</v>
      </c>
      <c r="N39" s="28" t="s">
        <v>94</v>
      </c>
      <c r="O39" s="27">
        <v>142.34200000000001</v>
      </c>
      <c r="P39" s="28">
        <v>59</v>
      </c>
      <c r="Q39" s="28" t="s">
        <v>94</v>
      </c>
      <c r="R39" s="31">
        <f t="shared" si="2"/>
        <v>8.7999999999999972</v>
      </c>
      <c r="S39" s="45">
        <f t="shared" si="3"/>
        <v>32.613999999999997</v>
      </c>
      <c r="T39" s="27">
        <v>3.3610000000000002</v>
      </c>
      <c r="U39" s="27">
        <v>6.7480000000000002</v>
      </c>
      <c r="V39" s="1" t="s">
        <v>17</v>
      </c>
      <c r="X39" s="44">
        <v>171.33</v>
      </c>
      <c r="Y39" s="44">
        <v>140.048</v>
      </c>
      <c r="Z39" s="16">
        <f t="shared" si="4"/>
        <v>31.282</v>
      </c>
      <c r="AA39" s="16"/>
      <c r="AB39" s="43">
        <f t="shared" si="5"/>
        <v>5.6067083333333327</v>
      </c>
      <c r="AC39" s="15"/>
      <c r="AD39" s="42">
        <f t="shared" si="6"/>
        <v>6.7359999999999998</v>
      </c>
      <c r="AE39" s="41">
        <f t="shared" si="7"/>
        <v>1.2000000000000455E-2</v>
      </c>
      <c r="AF39" s="40">
        <f t="shared" si="8"/>
        <v>3.3530000000000002</v>
      </c>
      <c r="AG39" s="39">
        <f t="shared" si="9"/>
        <v>8.0000000000000071E-3</v>
      </c>
      <c r="AH39" s="38">
        <f t="shared" si="10"/>
        <v>0.43407171651329585</v>
      </c>
      <c r="AJ39" s="37">
        <f t="shared" si="11"/>
        <v>19.879000000000001</v>
      </c>
      <c r="AK39" s="36">
        <f t="shared" si="12"/>
        <v>-16.518000000000001</v>
      </c>
      <c r="AM39" s="35">
        <f t="shared" si="13"/>
        <v>-101.56404196512132</v>
      </c>
      <c r="AN39" s="34">
        <f t="shared" si="14"/>
        <v>11.442041666666666</v>
      </c>
    </row>
    <row r="40" spans="1:43" x14ac:dyDescent="0.2">
      <c r="A40" s="47" t="s">
        <v>119</v>
      </c>
      <c r="B40" s="46" t="s">
        <v>87</v>
      </c>
      <c r="C40" s="29">
        <v>24</v>
      </c>
      <c r="D40" s="27">
        <v>323.209</v>
      </c>
      <c r="E40" s="28">
        <v>68.900000000000006</v>
      </c>
      <c r="F40" s="28">
        <v>5.9</v>
      </c>
      <c r="G40" s="27">
        <v>295.87599999999998</v>
      </c>
      <c r="H40" s="28">
        <v>52.3</v>
      </c>
      <c r="I40" s="28">
        <v>3.7</v>
      </c>
      <c r="J40" s="31">
        <f t="shared" si="0"/>
        <v>16.600000000000009</v>
      </c>
      <c r="K40" s="45">
        <f t="shared" si="1"/>
        <v>27.332999999999998</v>
      </c>
      <c r="L40" s="27">
        <v>167.739</v>
      </c>
      <c r="M40" s="28">
        <v>68.8</v>
      </c>
      <c r="N40" s="28" t="s">
        <v>94</v>
      </c>
      <c r="O40" s="27">
        <v>140.07499999999999</v>
      </c>
      <c r="P40" s="28">
        <v>59.5</v>
      </c>
      <c r="Q40" s="28" t="s">
        <v>94</v>
      </c>
      <c r="R40" s="31">
        <f t="shared" ref="R40:R46" si="15">M40-P40</f>
        <v>9.2999999999999972</v>
      </c>
      <c r="S40" s="45">
        <f t="shared" ref="S40:S46" si="16">ROUND(L40-O40,3)</f>
        <v>27.664000000000001</v>
      </c>
      <c r="T40" s="27">
        <v>3.0950000000000002</v>
      </c>
      <c r="U40" s="27">
        <v>6.8150000000000004</v>
      </c>
      <c r="V40" s="1" t="s">
        <v>17</v>
      </c>
      <c r="X40" s="44">
        <v>164.16900000000001</v>
      </c>
      <c r="Y40" s="44">
        <v>137.77799999999999</v>
      </c>
      <c r="Z40" s="16">
        <f t="shared" si="4"/>
        <v>26.390999999999998</v>
      </c>
      <c r="AA40" s="16"/>
      <c r="AB40" s="43">
        <f t="shared" si="5"/>
        <v>6.587416666666666</v>
      </c>
      <c r="AC40" s="15"/>
      <c r="AD40" s="42">
        <f t="shared" si="6"/>
        <v>6.7949999999999999</v>
      </c>
      <c r="AE40" s="41">
        <f t="shared" si="7"/>
        <v>2.0000000000000462E-2</v>
      </c>
      <c r="AF40" s="40">
        <f t="shared" si="8"/>
        <v>3.097</v>
      </c>
      <c r="AG40" s="39">
        <f t="shared" si="9"/>
        <v>-1.9999999999997797E-3</v>
      </c>
      <c r="AH40" s="38">
        <f t="shared" si="10"/>
        <v>0.31837661723154304</v>
      </c>
      <c r="AJ40" s="37">
        <f t="shared" si="11"/>
        <v>19.492999999999999</v>
      </c>
      <c r="AK40" s="36">
        <f t="shared" si="12"/>
        <v>-16.398</v>
      </c>
      <c r="AM40" s="35">
        <f t="shared" si="13"/>
        <v>-92.813881490894858</v>
      </c>
      <c r="AN40" s="34">
        <f t="shared" si="14"/>
        <v>12.328166666666666</v>
      </c>
      <c r="AO40" s="48"/>
      <c r="AP40" s="48"/>
      <c r="AQ40" s="48"/>
    </row>
    <row r="41" spans="1:43" x14ac:dyDescent="0.2">
      <c r="A41" s="47" t="s">
        <v>120</v>
      </c>
      <c r="B41" s="46" t="s">
        <v>87</v>
      </c>
      <c r="C41" s="29">
        <v>24</v>
      </c>
      <c r="D41" s="27">
        <v>312.197</v>
      </c>
      <c r="E41" s="28">
        <v>69.900000000000006</v>
      </c>
      <c r="F41" s="28">
        <v>6</v>
      </c>
      <c r="G41" s="27">
        <v>284.286</v>
      </c>
      <c r="H41" s="28">
        <v>52.8</v>
      </c>
      <c r="I41" s="28">
        <v>3.7</v>
      </c>
      <c r="J41" s="31">
        <f t="shared" si="0"/>
        <v>17.100000000000009</v>
      </c>
      <c r="K41" s="45">
        <f t="shared" si="1"/>
        <v>27.911000000000001</v>
      </c>
      <c r="L41" s="27">
        <v>171.251</v>
      </c>
      <c r="M41" s="28">
        <v>69.7</v>
      </c>
      <c r="N41" s="28" t="s">
        <v>94</v>
      </c>
      <c r="O41" s="27">
        <v>142.904</v>
      </c>
      <c r="P41" s="28">
        <v>60.5</v>
      </c>
      <c r="Q41" s="28" t="s">
        <v>94</v>
      </c>
      <c r="R41" s="31">
        <f t="shared" si="15"/>
        <v>9.2000000000000028</v>
      </c>
      <c r="S41" s="45">
        <f t="shared" si="16"/>
        <v>28.347000000000001</v>
      </c>
      <c r="T41" s="27">
        <v>3.1920000000000002</v>
      </c>
      <c r="U41" s="27">
        <v>6.8179999999999996</v>
      </c>
      <c r="V41" s="1" t="s">
        <v>17</v>
      </c>
      <c r="X41" s="44">
        <v>167.51599999999999</v>
      </c>
      <c r="Y41" s="44">
        <v>140.494</v>
      </c>
      <c r="Z41" s="16">
        <f t="shared" si="4"/>
        <v>27.021999999999998</v>
      </c>
      <c r="AA41" s="16"/>
      <c r="AB41" s="43">
        <f t="shared" si="5"/>
        <v>5.9913333333333334</v>
      </c>
      <c r="AC41" s="15"/>
      <c r="AD41" s="42">
        <f t="shared" si="6"/>
        <v>6.8120000000000003</v>
      </c>
      <c r="AE41" s="41">
        <f t="shared" si="7"/>
        <v>5.9999999999993392E-3</v>
      </c>
      <c r="AF41" s="40">
        <f t="shared" si="8"/>
        <v>3.1760000000000002</v>
      </c>
      <c r="AG41" s="39">
        <f t="shared" si="9"/>
        <v>1.6000000000000014E-2</v>
      </c>
      <c r="AH41" s="38">
        <f t="shared" si="10"/>
        <v>0.31271325355452007</v>
      </c>
      <c r="AJ41" s="37">
        <f t="shared" si="11"/>
        <v>20.175999999999998</v>
      </c>
      <c r="AK41" s="36">
        <f t="shared" si="12"/>
        <v>-16.983999999999998</v>
      </c>
      <c r="AM41" s="35">
        <f t="shared" si="13"/>
        <v>-98.527187409861895</v>
      </c>
      <c r="AN41" s="34">
        <f t="shared" si="14"/>
        <v>11.84525</v>
      </c>
      <c r="AO41" s="48"/>
      <c r="AP41" s="48"/>
      <c r="AQ41" s="48"/>
    </row>
    <row r="42" spans="1:43" x14ac:dyDescent="0.2">
      <c r="A42" s="47" t="s">
        <v>121</v>
      </c>
      <c r="B42" s="46" t="s">
        <v>87</v>
      </c>
      <c r="C42" s="29">
        <v>24</v>
      </c>
      <c r="D42" s="27">
        <v>307.39400000000001</v>
      </c>
      <c r="E42" s="28">
        <v>69</v>
      </c>
      <c r="F42" s="28">
        <v>6</v>
      </c>
      <c r="G42" s="27">
        <v>280.09399999999999</v>
      </c>
      <c r="H42" s="28">
        <v>52.4</v>
      </c>
      <c r="I42" s="28">
        <v>3.7</v>
      </c>
      <c r="J42" s="31">
        <f>E42-H42</f>
        <v>16.600000000000001</v>
      </c>
      <c r="K42" s="45">
        <f>ROUND(D42-G42,3)</f>
        <v>27.3</v>
      </c>
      <c r="L42" s="27">
        <v>170.92699999999999</v>
      </c>
      <c r="M42" s="28">
        <v>68.900000000000006</v>
      </c>
      <c r="N42" s="28">
        <v>0</v>
      </c>
      <c r="O42" s="27">
        <v>143.12299999999999</v>
      </c>
      <c r="P42" s="28">
        <v>59.8</v>
      </c>
      <c r="Q42" s="28">
        <v>0</v>
      </c>
      <c r="R42" s="31">
        <f t="shared" si="15"/>
        <v>9.1000000000000085</v>
      </c>
      <c r="S42" s="45">
        <f t="shared" si="16"/>
        <v>27.803999999999998</v>
      </c>
      <c r="T42" s="27">
        <v>3.1070000000000002</v>
      </c>
      <c r="U42" s="27">
        <v>6.5629999999999997</v>
      </c>
      <c r="V42" s="1" t="s">
        <v>17</v>
      </c>
      <c r="X42" s="44">
        <v>167.279</v>
      </c>
      <c r="Y42" s="44">
        <v>140.755</v>
      </c>
      <c r="Z42" s="16">
        <f t="shared" si="4"/>
        <v>26.524000000000001</v>
      </c>
      <c r="AA42" s="16"/>
      <c r="AB42" s="43">
        <f t="shared" si="5"/>
        <v>5.8057916666666669</v>
      </c>
      <c r="AC42" s="15"/>
      <c r="AD42" s="42">
        <f t="shared" si="6"/>
        <v>6.5330000000000004</v>
      </c>
      <c r="AE42" s="41">
        <f t="shared" si="7"/>
        <v>2.9999999999999361E-2</v>
      </c>
      <c r="AF42" s="40">
        <f t="shared" si="8"/>
        <v>3.1080000000000001</v>
      </c>
      <c r="AG42" s="39">
        <f t="shared" si="9"/>
        <v>-9.9999999999988987E-4</v>
      </c>
      <c r="AH42" s="38">
        <f t="shared" si="10"/>
        <v>0.27704984755117917</v>
      </c>
      <c r="AJ42" s="37">
        <f t="shared" si="11"/>
        <v>19.943000000000001</v>
      </c>
      <c r="AK42" s="36">
        <f t="shared" si="12"/>
        <v>-16.836000000000002</v>
      </c>
      <c r="AM42" s="35">
        <f t="shared" si="13"/>
        <v>-100.22849471962982</v>
      </c>
      <c r="AN42" s="34">
        <f t="shared" si="14"/>
        <v>11.670583333333333</v>
      </c>
      <c r="AO42" s="48"/>
      <c r="AP42" s="48"/>
      <c r="AQ42" s="48"/>
    </row>
    <row r="43" spans="1:43" x14ac:dyDescent="0.2">
      <c r="A43" s="47" t="s">
        <v>122</v>
      </c>
      <c r="B43" s="46" t="s">
        <v>87</v>
      </c>
      <c r="C43" s="29">
        <v>24</v>
      </c>
      <c r="D43" s="27">
        <v>317.95600000000002</v>
      </c>
      <c r="E43" s="28">
        <v>68.7</v>
      </c>
      <c r="F43" s="28">
        <v>5.9</v>
      </c>
      <c r="G43" s="27">
        <v>286.33600000000001</v>
      </c>
      <c r="H43" s="28">
        <v>52</v>
      </c>
      <c r="I43" s="28">
        <v>3.7</v>
      </c>
      <c r="J43" s="31">
        <f>E43-H43</f>
        <v>16.700000000000003</v>
      </c>
      <c r="K43" s="45">
        <f>ROUND(D43-G43,3)</f>
        <v>31.62</v>
      </c>
      <c r="L43" s="27">
        <v>171.37799999999999</v>
      </c>
      <c r="M43" s="28">
        <v>68.599999999999994</v>
      </c>
      <c r="N43" s="28">
        <v>0</v>
      </c>
      <c r="O43" s="27">
        <v>139.495</v>
      </c>
      <c r="P43" s="28">
        <v>59.3</v>
      </c>
      <c r="Q43" s="28">
        <v>0</v>
      </c>
      <c r="R43" s="31">
        <f t="shared" si="15"/>
        <v>9.2999999999999972</v>
      </c>
      <c r="S43" s="45">
        <f t="shared" si="16"/>
        <v>31.882999999999999</v>
      </c>
      <c r="T43" s="27">
        <v>3.3759999999999999</v>
      </c>
      <c r="U43" s="27">
        <v>6.9790000000000001</v>
      </c>
      <c r="V43" s="1" t="s">
        <v>17</v>
      </c>
      <c r="X43" s="44">
        <v>167.744</v>
      </c>
      <c r="Y43" s="44">
        <v>137.22200000000001</v>
      </c>
      <c r="Z43" s="16">
        <f t="shared" si="4"/>
        <v>30.521999999999998</v>
      </c>
      <c r="AA43" s="16"/>
      <c r="AB43" s="43">
        <f t="shared" si="5"/>
        <v>6.2130833333333335</v>
      </c>
      <c r="AC43" s="15"/>
      <c r="AD43" s="42">
        <f t="shared" si="6"/>
        <v>6.9539999999999997</v>
      </c>
      <c r="AE43" s="41">
        <f t="shared" si="7"/>
        <v>2.5000000000000355E-2</v>
      </c>
      <c r="AF43" s="40">
        <f t="shared" si="8"/>
        <v>3.37</v>
      </c>
      <c r="AG43" s="39">
        <f t="shared" si="9"/>
        <v>5.9999999999997833E-3</v>
      </c>
      <c r="AH43" s="38">
        <f t="shared" si="10"/>
        <v>0.3834655789003138</v>
      </c>
      <c r="AJ43" s="37">
        <f t="shared" si="11"/>
        <v>19.645</v>
      </c>
      <c r="AK43" s="36">
        <f t="shared" si="12"/>
        <v>-16.268999999999998</v>
      </c>
      <c r="AM43" s="35">
        <f t="shared" si="13"/>
        <v>-95.463371703173891</v>
      </c>
      <c r="AN43" s="34">
        <f t="shared" si="14"/>
        <v>11.930666666666667</v>
      </c>
      <c r="AO43" s="48"/>
      <c r="AP43" s="48"/>
      <c r="AQ43" s="48"/>
    </row>
    <row r="44" spans="1:43" x14ac:dyDescent="0.2">
      <c r="A44" s="47" t="s">
        <v>123</v>
      </c>
      <c r="B44" s="46" t="s">
        <v>87</v>
      </c>
      <c r="C44" s="29">
        <v>24</v>
      </c>
      <c r="D44" s="27">
        <v>309.72000000000003</v>
      </c>
      <c r="E44" s="28">
        <v>70.2</v>
      </c>
      <c r="F44" s="28">
        <v>5.9</v>
      </c>
      <c r="G44" s="27">
        <v>282.85500000000002</v>
      </c>
      <c r="H44" s="28">
        <v>52.6</v>
      </c>
      <c r="I44" s="28">
        <v>3.7</v>
      </c>
      <c r="J44" s="31">
        <f>E44-H44</f>
        <v>17.600000000000001</v>
      </c>
      <c r="K44" s="45">
        <f>ROUND(D44-G44,3)</f>
        <v>26.864999999999998</v>
      </c>
      <c r="L44" s="27">
        <v>166.244</v>
      </c>
      <c r="M44" s="28">
        <v>70</v>
      </c>
      <c r="N44" s="28">
        <v>0</v>
      </c>
      <c r="O44" s="27">
        <v>139.09700000000001</v>
      </c>
      <c r="P44" s="28">
        <v>60.4</v>
      </c>
      <c r="Q44" s="28">
        <v>0</v>
      </c>
      <c r="R44" s="31">
        <f t="shared" si="15"/>
        <v>9.6000000000000014</v>
      </c>
      <c r="S44" s="45">
        <f t="shared" si="16"/>
        <v>27.146999999999998</v>
      </c>
      <c r="T44" s="27">
        <v>3.1280000000000001</v>
      </c>
      <c r="U44" s="27">
        <v>6.86</v>
      </c>
      <c r="V44" s="1" t="s">
        <v>17</v>
      </c>
      <c r="X44" s="44">
        <v>162.59200000000001</v>
      </c>
      <c r="Y44" s="44">
        <v>136.75700000000001</v>
      </c>
      <c r="Z44" s="16">
        <f t="shared" si="4"/>
        <v>25.835000000000001</v>
      </c>
      <c r="AA44" s="16"/>
      <c r="AB44" s="43">
        <f t="shared" si="5"/>
        <v>6.0874166666666669</v>
      </c>
      <c r="AC44" s="15"/>
      <c r="AD44" s="42">
        <f t="shared" si="6"/>
        <v>6.8639999999999999</v>
      </c>
      <c r="AE44" s="41">
        <f t="shared" si="7"/>
        <v>-3.9999999999995595E-3</v>
      </c>
      <c r="AF44" s="40">
        <f t="shared" si="8"/>
        <v>3.121</v>
      </c>
      <c r="AG44" s="39">
        <f t="shared" si="9"/>
        <v>7.0000000000001172E-3</v>
      </c>
      <c r="AH44" s="38">
        <f t="shared" si="10"/>
        <v>0.3641441728093891</v>
      </c>
      <c r="AJ44" s="37">
        <f t="shared" si="11"/>
        <v>19.641999999999999</v>
      </c>
      <c r="AK44" s="36">
        <f t="shared" si="12"/>
        <v>-16.513999999999999</v>
      </c>
      <c r="AM44" s="35">
        <f t="shared" si="13"/>
        <v>-96.333457071644489</v>
      </c>
      <c r="AN44" s="34">
        <f t="shared" si="14"/>
        <v>11.785625000000001</v>
      </c>
      <c r="AO44" s="48"/>
      <c r="AP44" s="48"/>
      <c r="AQ44" s="48"/>
    </row>
    <row r="45" spans="1:43" x14ac:dyDescent="0.2">
      <c r="A45" s="47" t="s">
        <v>124</v>
      </c>
      <c r="B45" s="46" t="s">
        <v>87</v>
      </c>
      <c r="C45" s="29">
        <v>24</v>
      </c>
      <c r="D45" s="27">
        <v>324.13</v>
      </c>
      <c r="E45" s="28">
        <v>70.099999999999994</v>
      </c>
      <c r="F45" s="28">
        <v>5.8</v>
      </c>
      <c r="G45" s="27">
        <v>293.74700000000001</v>
      </c>
      <c r="H45" s="28">
        <v>52.5</v>
      </c>
      <c r="I45" s="28">
        <v>3.8</v>
      </c>
      <c r="J45" s="31">
        <f>E45-H45</f>
        <v>17.599999999999994</v>
      </c>
      <c r="K45" s="45">
        <f>ROUND(D45-G45,3)</f>
        <v>30.382999999999999</v>
      </c>
      <c r="L45" s="27">
        <v>165.673</v>
      </c>
      <c r="M45" s="28">
        <v>69.900000000000006</v>
      </c>
      <c r="N45" s="28">
        <v>0</v>
      </c>
      <c r="O45" s="27">
        <v>135.12299999999999</v>
      </c>
      <c r="P45" s="28">
        <v>60</v>
      </c>
      <c r="Q45" s="28">
        <v>0</v>
      </c>
      <c r="R45" s="31">
        <f t="shared" si="15"/>
        <v>9.9000000000000057</v>
      </c>
      <c r="S45" s="45">
        <f t="shared" si="16"/>
        <v>30.55</v>
      </c>
      <c r="T45" s="27">
        <v>3.359</v>
      </c>
      <c r="U45" s="27">
        <v>7.2969999999999997</v>
      </c>
      <c r="V45" s="1" t="s">
        <v>17</v>
      </c>
      <c r="X45" s="44">
        <v>162.04300000000001</v>
      </c>
      <c r="Y45" s="44">
        <v>132.876</v>
      </c>
      <c r="Z45" s="16">
        <f t="shared" si="4"/>
        <v>29.167000000000002</v>
      </c>
      <c r="AA45" s="16"/>
      <c r="AB45" s="43">
        <f t="shared" si="5"/>
        <v>6.702958333333334</v>
      </c>
      <c r="AC45" s="15"/>
      <c r="AD45" s="42">
        <f t="shared" si="6"/>
        <v>7.3</v>
      </c>
      <c r="AE45" s="41">
        <f t="shared" si="7"/>
        <v>-3.0000000000001137E-3</v>
      </c>
      <c r="AF45" s="40">
        <f t="shared" si="8"/>
        <v>3.3540000000000001</v>
      </c>
      <c r="AG45" s="39">
        <f t="shared" si="9"/>
        <v>4.9999999999998934E-3</v>
      </c>
      <c r="AH45" s="38">
        <f t="shared" si="10"/>
        <v>0.41396167450220678</v>
      </c>
      <c r="AJ45" s="37">
        <f t="shared" si="11"/>
        <v>19.298999999999999</v>
      </c>
      <c r="AK45" s="36">
        <f t="shared" si="12"/>
        <v>-15.94</v>
      </c>
      <c r="AM45" s="35">
        <f t="shared" si="13"/>
        <v>-90.055728228713818</v>
      </c>
      <c r="AN45" s="34">
        <f t="shared" si="14"/>
        <v>12.239458333333333</v>
      </c>
      <c r="AO45" s="48"/>
      <c r="AP45" s="48"/>
      <c r="AQ45" s="48"/>
    </row>
    <row r="46" spans="1:43" x14ac:dyDescent="0.2">
      <c r="A46" s="47" t="s">
        <v>125</v>
      </c>
      <c r="B46" s="46" t="s">
        <v>87</v>
      </c>
      <c r="C46" s="29">
        <v>24</v>
      </c>
      <c r="D46" s="27">
        <v>323.17500000000001</v>
      </c>
      <c r="E46" s="28">
        <v>69.400000000000006</v>
      </c>
      <c r="F46" s="28">
        <v>5.7</v>
      </c>
      <c r="G46" s="27">
        <v>291.06299999999999</v>
      </c>
      <c r="H46" s="28">
        <v>51.8</v>
      </c>
      <c r="I46" s="28">
        <v>3.9</v>
      </c>
      <c r="J46" s="31">
        <f>E46-H46</f>
        <v>17.600000000000009</v>
      </c>
      <c r="K46" s="45">
        <f>ROUND(D46-G46,3)</f>
        <v>32.112000000000002</v>
      </c>
      <c r="L46" s="27">
        <v>164.34899999999999</v>
      </c>
      <c r="M46" s="28">
        <v>69.3</v>
      </c>
      <c r="N46" s="28">
        <v>0</v>
      </c>
      <c r="O46" s="27">
        <v>131.97399999999999</v>
      </c>
      <c r="P46" s="28">
        <v>59.3</v>
      </c>
      <c r="Q46" s="28">
        <v>0</v>
      </c>
      <c r="R46" s="31">
        <f t="shared" si="15"/>
        <v>10</v>
      </c>
      <c r="S46" s="45">
        <f t="shared" si="16"/>
        <v>32.375</v>
      </c>
      <c r="T46" s="27">
        <v>3.4460000000000002</v>
      </c>
      <c r="U46" s="27">
        <v>7.3639999999999999</v>
      </c>
      <c r="V46" s="1" t="s">
        <v>17</v>
      </c>
      <c r="X46" s="44">
        <v>160.80699999999999</v>
      </c>
      <c r="Y46" s="44">
        <v>129.827</v>
      </c>
      <c r="Z46" s="16">
        <f t="shared" si="4"/>
        <v>30.98</v>
      </c>
      <c r="AA46" s="16"/>
      <c r="AB46" s="43">
        <f t="shared" si="5"/>
        <v>6.718166666666666</v>
      </c>
      <c r="AC46" s="15"/>
      <c r="AD46" s="42">
        <f t="shared" si="6"/>
        <v>7.351</v>
      </c>
      <c r="AE46" s="41">
        <f t="shared" si="7"/>
        <v>1.2999999999999901E-2</v>
      </c>
      <c r="AF46" s="40">
        <f t="shared" si="8"/>
        <v>3.4449999999999998</v>
      </c>
      <c r="AG46" s="39">
        <f t="shared" si="9"/>
        <v>1.000000000000334E-3</v>
      </c>
      <c r="AH46" s="38">
        <f t="shared" si="10"/>
        <v>0.38891923741595513</v>
      </c>
      <c r="AJ46" s="37">
        <f t="shared" si="11"/>
        <v>18.843</v>
      </c>
      <c r="AK46" s="36">
        <f t="shared" si="12"/>
        <v>-15.397</v>
      </c>
      <c r="AM46" s="35">
        <f t="shared" si="13"/>
        <v>-88.819946197215032</v>
      </c>
      <c r="AN46" s="34">
        <f t="shared" si="14"/>
        <v>12.127625</v>
      </c>
    </row>
    <row r="47" spans="1:43" x14ac:dyDescent="0.2">
      <c r="A47" s="29" t="s">
        <v>16</v>
      </c>
      <c r="B47" s="29"/>
      <c r="C47" s="29"/>
      <c r="D47" s="27">
        <f>ROUND(AVERAGE(D17:D46),3)</f>
        <v>283.738</v>
      </c>
      <c r="E47" s="28">
        <f>ROUND(AVERAGE(E17:E46),1)</f>
        <v>69.400000000000006</v>
      </c>
      <c r="F47" s="33">
        <f>IF(SUM(F17:F46)=0,0,ROUND(AVERAGE(F17:F46),1))</f>
        <v>6.1</v>
      </c>
      <c r="G47" s="27">
        <f>ROUND(AVERAGE(G17:G46),3)</f>
        <v>257.29500000000002</v>
      </c>
      <c r="H47" s="28">
        <f>ROUND(AVERAGE(H17:H46),1)</f>
        <v>51.4</v>
      </c>
      <c r="I47" s="33">
        <f>IF(SUM(I17:I46)=0,0,ROUND(AVERAGE(I17:I46),1))</f>
        <v>3.9</v>
      </c>
      <c r="J47" s="31">
        <f>ROUND(AVERAGE(J17:J46),1)</f>
        <v>18</v>
      </c>
      <c r="K47" s="27">
        <f>ROUND(AVERAGE(K17:K46),3)</f>
        <v>26.443000000000001</v>
      </c>
      <c r="L47" s="27">
        <f>ROUND(AVERAGE(L17:L46),3)</f>
        <v>161.13200000000001</v>
      </c>
      <c r="M47" s="28">
        <f>ROUND(AVERAGE(M17:M46),1)</f>
        <v>69.2</v>
      </c>
      <c r="N47" s="32">
        <f>IF(SUM(N17:N46)=0,0,ROUND(AVERAGE(N17:N46),1))</f>
        <v>0</v>
      </c>
      <c r="O47" s="27">
        <f>ROUND(AVERAGE(O17:O46),3)</f>
        <v>133.01300000000001</v>
      </c>
      <c r="P47" s="28">
        <f>ROUND(AVERAGE(P17:P46),1)</f>
        <v>59.4</v>
      </c>
      <c r="Q47" s="32">
        <f>IF(SUM(Q17:Q46)=0,0,ROUND(AVERAGE(Q17:Q46),1))</f>
        <v>0</v>
      </c>
      <c r="R47" s="31">
        <f>ROUND(AVERAGE(R17:R46),1)</f>
        <v>9.8000000000000007</v>
      </c>
      <c r="S47" s="27">
        <f>ROUND(AVERAGE(S17:S46),3)</f>
        <v>28.119</v>
      </c>
      <c r="T47" s="27"/>
      <c r="U47" s="27"/>
      <c r="X47" s="30"/>
      <c r="Y47" s="30"/>
      <c r="Z47" s="30"/>
      <c r="AA47" s="30"/>
    </row>
    <row r="48" spans="1:43" x14ac:dyDescent="0.2">
      <c r="A48" s="29" t="s">
        <v>15</v>
      </c>
      <c r="B48" s="29"/>
      <c r="C48" s="29">
        <f>SUM(C17:C46)</f>
        <v>720</v>
      </c>
      <c r="D48" s="27">
        <f>SUM(D17:D46)</f>
        <v>8512.137999999999</v>
      </c>
      <c r="E48" s="28"/>
      <c r="F48" s="28"/>
      <c r="G48" s="27">
        <f>SUM(G17:G46)</f>
        <v>7718.8550000000005</v>
      </c>
      <c r="H48" s="28"/>
      <c r="I48" s="28"/>
      <c r="J48" s="28"/>
      <c r="K48" s="27">
        <f>SUM(K17:K46)</f>
        <v>793.28300000000013</v>
      </c>
      <c r="L48" s="27">
        <f>SUM(L17:L46)</f>
        <v>4833.9669999999996</v>
      </c>
      <c r="M48" s="28"/>
      <c r="N48" s="28"/>
      <c r="O48" s="27">
        <f>SUM(O17:O46)</f>
        <v>3990.3980000000001</v>
      </c>
      <c r="P48" s="28"/>
      <c r="Q48" s="28"/>
      <c r="R48" s="28"/>
      <c r="S48" s="87">
        <f>SUM(S17:S46)</f>
        <v>843.56900000000007</v>
      </c>
      <c r="T48" s="27">
        <f>SUM(T17:T46)</f>
        <v>93.742999999999995</v>
      </c>
      <c r="U48" s="27">
        <f>SUM(U17:U46)</f>
        <v>192.63700000000003</v>
      </c>
      <c r="X48" s="16">
        <f>SUM(X17:X46)</f>
        <v>4729.8819999999987</v>
      </c>
      <c r="Y48" s="16">
        <f>SUM(Y17:Y46)</f>
        <v>3924.8860000000004</v>
      </c>
      <c r="Z48" s="16">
        <f>SUM(Z17:Z46)</f>
        <v>804.99600000000009</v>
      </c>
      <c r="AA48" s="16"/>
      <c r="AC48" s="15"/>
    </row>
    <row r="49" spans="1:40" x14ac:dyDescent="0.2">
      <c r="X49" s="16"/>
      <c r="Y49" s="16"/>
      <c r="Z49" s="16"/>
      <c r="AA49" s="16"/>
      <c r="AC49" s="15"/>
      <c r="AD49" s="25">
        <f>31-COUNTIF(A17:A46,"")</f>
        <v>31</v>
      </c>
    </row>
    <row r="50" spans="1:40" x14ac:dyDescent="0.2">
      <c r="A50" s="1" t="s">
        <v>14</v>
      </c>
      <c r="D50" s="26">
        <f>IF(SUM(C17:C45)=672,ROUND(AVERAGE(D38:D44)*$AD$51,3),IF(SUM(C17:C46)=696,ROUND(AVERAGE(D39:D45)*$AD$51,3),IF(SUM(C17:C46)=720,ROUND(AVERAGE(D40:D46)*$AD$51,3),IF(SUM(C17:C47)=744,ROUND(AVERAGE(D41:D46)*$AD$51,3),IF(OR(AF51=5,AF51=7,AF51=10,AF51=12),ROUND(AVERAGE(D40:D46)*$AD$51,3),IF(AF51=3,ROUND(AVERAGE(D38:D44)*$AD$51,3),ROUND(AVERAGE(D41:D46)*$AD$51,3)))))))</f>
        <v>2851.433</v>
      </c>
      <c r="E50" s="17"/>
      <c r="F50" s="17"/>
      <c r="G50" s="26">
        <f>IF(SUM(C17:C45)=672,ROUND(AVERAGE(G38:G44)*$AD$51,3),IF(SUM(C17:C46)=696,ROUND(AVERAGE(G39:G45)*$AD$51,3),IF(SUM(C17:C46)=720,ROUND(AVERAGE(G40:G46)*$AD$51,3),IF(SUM(C17:C47)=744,ROUND(AVERAGE(G41:G46)*$AD$51,3),IF(OR(AF51=5,AF51=7,AF51=10,AF51=12),ROUND(AVERAGE(G40:G46)*$AD$51,3),IF(AF51=3,ROUND(AVERAGE(G38:G44)*$AD$51,3),ROUND(AVERAGE(G41:G46)*$AD$51,3)))))))</f>
        <v>2589.759</v>
      </c>
      <c r="H50" s="17"/>
      <c r="I50" s="17"/>
      <c r="J50" s="17"/>
      <c r="K50" s="26">
        <f>IF(SUM(C17:C45)=672,ROUND(AVERAGE(K38:K44)*$AD$51,3),IF(SUM(C17:C46)=696,ROUND(AVERAGE(K39:K45)*$AD$51,3),IF(SUM(C17:C46)=720,ROUND(AVERAGE(K40:K46)*$AD$51,3),IF(SUM(C17:C47)=744,ROUND(AVERAGE(K41:K46)*$AD$51,3),IF(OR(AF51=5,AF51=7,AF51=10,AF51=12),ROUND(AVERAGE(K40:K46)*$AD$51,3),IF(AF51=3,ROUND(AVERAGE(K38:K44)*$AD$51,3),ROUND(AVERAGE(K41:K46)*$AD$51,3)))))))</f>
        <v>261.67399999999998</v>
      </c>
      <c r="L50" s="26">
        <f>IF(SUM(C17:C45)=672,ROUND(AVERAGE(L38:L44)*$AD$51,3),IF(SUM(C17:C46)=696,ROUND(AVERAGE(L39:L45)*$AD$51,3),IF(SUM(C17:C46)=720,ROUND(AVERAGE(L40:L46)*$AD$51,3),IF(SUM(C17:C47)=744,ROUND(AVERAGE(L41:L46)*$AD$51,3),IF(OR(AF51=5,AF51=7,AF51=10,AF51=12),ROUND(AVERAGE(L40:L46)*$AD$51,3),IF(AF51=3,ROUND(AVERAGE(L38:L44)*$AD$51,3),ROUND(AVERAGE(L41:L46)*$AD$51,3)))))))</f>
        <v>1514.0070000000001</v>
      </c>
      <c r="M50" s="17"/>
      <c r="N50" s="17"/>
      <c r="O50" s="26">
        <f>IF(SUM(C17:C45)=672,ROUND(AVERAGE(O38:O44)*$AD$51,3),IF(SUM(C17:C46)=696,ROUND(AVERAGE(O39:O45)*$AD$51,3),IF(SUM(C17:C46)=720,ROUND(AVERAGE(O40:O46)*$AD$51,3),IF(SUM(C17:C47)=744,ROUND(AVERAGE(O41:O46)*$AD$51,3),IF(OR(AF51=5,AF51=7,AF51=10,AF51=12),ROUND(AVERAGE(O40:O46)*$AD$51,3),IF(AF51=3,ROUND(AVERAGE(O38:O44)*$AD$51,3),ROUND(AVERAGE(O41:O46)*$AD$51,3)))))))</f>
        <v>1249.4459999999999</v>
      </c>
      <c r="P50" s="17"/>
      <c r="Q50" s="17"/>
      <c r="R50" s="17"/>
      <c r="S50" s="26">
        <f>IF(SUM(C17:C45)=672,ROUND(AVERAGE(S38:S44)*$AD$51,3),IF(SUM(C17:C46)=696,ROUND(AVERAGE(S39:S45)*$AD$51,3),IF(SUM(C17:C46)=720,ROUND(AVERAGE(S40:S46)*$AD$51,3),IF(SUM(C17:C47)=744,ROUND(AVERAGE(S41:S46)*$AD$51,3),IF(OR(AF51=5,AF51=7,AF51=10,AF51=12),ROUND(AVERAGE(S40:S46)*$AD$51,3),IF(AF51=3,ROUND(AVERAGE(S38:S44)*$AD$51,3),ROUND(AVERAGE(S41:S46)*$AD$51,3)))))))</f>
        <v>264.56099999999998</v>
      </c>
      <c r="T50" s="26">
        <f>IF(SUM(C17:C45)=672,ROUND(AVERAGE(T38:T44)*$AD$51,3),IF(SUM(C17:C46)=696,ROUND(AVERAGE(T39:T45)*$AD$51,3),IF(SUM(C17:C46)=720,ROUND(AVERAGE(T40:T46)*$AD$51,3),IF(SUM(C17:C47)=744,ROUND(AVERAGE(T41:T46)*$AD$51,3),IF(OR(AF51=5,AF51=7,AF51=10,AF51=12),ROUND(AVERAGE(T40:T46)*$AD$51,3),IF(AF51=3,ROUND(AVERAGE(T38:T44)*$AD$51,3),ROUND(AVERAGE(T41:T46)*$AD$51,3)))))))</f>
        <v>29.19</v>
      </c>
      <c r="U50" s="26">
        <f>IF(SUM(C17:C45)=672,ROUND(AVERAGE(U38:U44)*$AD$51,3),IF(SUM(C17:C46)=696,ROUND(AVERAGE(U39:U45)*$AD$51,3),IF(SUM(C17:C46)=720,ROUND(AVERAGE(U40:U46)*$AD$51,3),IF(SUM(C17:C47)=744,ROUND(AVERAGE(U41:U46)*$AD$51,3),IF(OR(AF51=5,AF51=7,AF51=10,AF51=12),ROUND(AVERAGE(U40:U46)*$AD$51,3),IF(AF51=3,ROUND(AVERAGE(U38:U44)*$AD$51,3),ROUND(AVERAGE(U41:U46)*$AD$51,3)))))))</f>
        <v>62.609000000000002</v>
      </c>
      <c r="V50" s="1" t="s">
        <v>12</v>
      </c>
      <c r="X50" s="16">
        <f>IF(SUM(C17:C45)=672,ROUND(AVERAGE(X38:X44)*$AD$51,3),IF(SUM(C17:C46)=696,ROUND(AVERAGE(X39:X45)*$AD$51,3),IF(SUM(C17:C46)=720,ROUND(AVERAGE(X40:X46)*$AD$51,3),IF(OR(AF51=5,7,10,12),ROUND(AVERAGE(X40:X46)*$AD$51,3),IF(AF51=3,ROUND(AVERAGE(X38:X44)*$AD$51,3),ROUND(AVERAGE(X41:X46)*$AD$51,3))))))</f>
        <v>1481.336</v>
      </c>
      <c r="Y50" s="16">
        <f>IF(SUM(C17:C45)=672,ROUND(AVERAGE(Y38:Y44)*$AD$51,3),IF(SUM(C17:C46)=696,ROUND(AVERAGE(Y39:Y45)*$AD$51,3),IF(SUM(C17:C46)=720,ROUND(AVERAGE(Y40:Y46)*$AD$51,3),IF(OR(AF51=5,7,10,12),ROUND(AVERAGE(Y40:Y46)*$AD$51,3),IF(AF51=3,ROUND(AVERAGE(Y38:Y44)*$AD$51,3),ROUND(AVERAGE(Y41:Y46)*$AD$51,3))))))</f>
        <v>1228.769</v>
      </c>
      <c r="Z50" s="16">
        <f>IF(SUM(C17:C45)=672,ROUND(AVERAGE(Z38:Z44)*$AD$51,3),IF(SUM(C17:C46)=696,ROUND(AVERAGE(Z39:Z45)*$AD$51,3),IF(SUM(C17:C46)=720,ROUND(AVERAGE(Z40:Z46)*$AD$51,3),IF(OR(AF51=5,7,10,12),ROUND(AVERAGE(Z40:Z46)*$AD$51,3),IF(AF51=3,ROUND(AVERAGE(Z38:Z44)*$AD$51,3),ROUND(AVERAGE(Z41:Z46)*$AD$51,3))))))</f>
        <v>252.56700000000001</v>
      </c>
      <c r="AA50" s="16"/>
      <c r="AC50" s="15"/>
      <c r="AD50" s="25">
        <f>COUNT(C17:C46)</f>
        <v>30</v>
      </c>
    </row>
    <row r="51" spans="1:40" x14ac:dyDescent="0.2">
      <c r="A51" s="1" t="s">
        <v>13</v>
      </c>
      <c r="D51" s="23">
        <v>-1243.19</v>
      </c>
      <c r="E51" s="17"/>
      <c r="F51" s="17"/>
      <c r="G51" s="23">
        <v>-1043.1610000000001</v>
      </c>
      <c r="H51" s="17"/>
      <c r="I51" s="17"/>
      <c r="J51" s="17"/>
      <c r="K51" s="23">
        <v>-200.02699999999999</v>
      </c>
      <c r="L51" s="23">
        <v>-1175.4449999999999</v>
      </c>
      <c r="M51" s="24"/>
      <c r="N51" s="24"/>
      <c r="O51" s="23">
        <v>-970.78099999999995</v>
      </c>
      <c r="P51" s="17"/>
      <c r="Q51" s="17"/>
      <c r="R51" s="17"/>
      <c r="S51" s="23">
        <v>-204.66399999999999</v>
      </c>
      <c r="T51" s="23">
        <v>-24.812999999999999</v>
      </c>
      <c r="U51" s="23">
        <v>-27.736000000000001</v>
      </c>
      <c r="V51" s="1" t="s">
        <v>12</v>
      </c>
      <c r="X51" s="16"/>
      <c r="Y51" s="16"/>
      <c r="Z51" s="16"/>
      <c r="AA51" s="16"/>
      <c r="AC51" s="15"/>
      <c r="AD51" s="22">
        <v>9</v>
      </c>
      <c r="AE51" s="19"/>
      <c r="AF51" s="21">
        <f>MONTH(A35)</f>
        <v>10</v>
      </c>
      <c r="AG51" s="20"/>
      <c r="AH51" s="19"/>
      <c r="AM51" s="19"/>
    </row>
    <row r="52" spans="1:40" x14ac:dyDescent="0.2">
      <c r="A52" s="1" t="s">
        <v>11</v>
      </c>
      <c r="D52" s="17">
        <f>D48+D50+D51</f>
        <v>10120.380999999999</v>
      </c>
      <c r="E52" s="17"/>
      <c r="F52" s="17"/>
      <c r="G52" s="17">
        <f>G48+G50+G51</f>
        <v>9265.4530000000013</v>
      </c>
      <c r="H52" s="17"/>
      <c r="I52" s="17"/>
      <c r="J52" s="17"/>
      <c r="K52" s="17">
        <f>K48+K50+K51</f>
        <v>854.93000000000006</v>
      </c>
      <c r="L52" s="17">
        <f>L48+L50+L51</f>
        <v>5172.5290000000005</v>
      </c>
      <c r="M52" s="17"/>
      <c r="N52" s="17"/>
      <c r="O52" s="17">
        <f>O48+O50+O51</f>
        <v>4269.0630000000001</v>
      </c>
      <c r="P52" s="17"/>
      <c r="Q52" s="17"/>
      <c r="R52" s="17"/>
      <c r="S52" s="18">
        <f>S48+S50+S51</f>
        <v>903.46600000000012</v>
      </c>
      <c r="T52" s="17">
        <f>T48+T50+T51</f>
        <v>98.11999999999999</v>
      </c>
      <c r="U52" s="17">
        <f>U48+U50+U51</f>
        <v>227.51000000000005</v>
      </c>
      <c r="X52" s="16">
        <f>X48+X50+X51</f>
        <v>6211.2179999999989</v>
      </c>
      <c r="Y52" s="16">
        <f>Y48+Y50+Y51</f>
        <v>5153.6550000000007</v>
      </c>
      <c r="Z52" s="16">
        <f>Z48+Z50+Z51</f>
        <v>1057.5630000000001</v>
      </c>
      <c r="AA52" s="16"/>
      <c r="AB52" s="14"/>
      <c r="AC52" s="15"/>
      <c r="AN52" s="14"/>
    </row>
    <row r="53" spans="1:40" s="11" customFormat="1" ht="15.75" customHeight="1" x14ac:dyDescent="0.25">
      <c r="A53" s="11" t="s">
        <v>10</v>
      </c>
      <c r="B53" s="11">
        <v>11.5</v>
      </c>
      <c r="C53" s="13" t="s">
        <v>9</v>
      </c>
      <c r="D53" s="13">
        <f>ROUND(S52,0)</f>
        <v>903</v>
      </c>
      <c r="E53" s="11" t="s">
        <v>8</v>
      </c>
      <c r="F53" s="11">
        <f>ROUND(T52-D53*0.98*B53/1000,2)</f>
        <v>87.94</v>
      </c>
      <c r="G53" s="11" t="s">
        <v>7</v>
      </c>
      <c r="H53" s="11">
        <f>ROUND(U52-T52,2)</f>
        <v>129.38999999999999</v>
      </c>
      <c r="AB53" s="2"/>
      <c r="AJ53" s="12"/>
      <c r="AK53" s="12"/>
      <c r="AN53" s="2"/>
    </row>
    <row r="54" spans="1:40" x14ac:dyDescent="0.2">
      <c r="F54" s="9"/>
      <c r="L54" s="10"/>
      <c r="M54" s="10"/>
      <c r="N54" s="10"/>
      <c r="O54" s="10"/>
      <c r="P54" s="10"/>
      <c r="T54" s="10"/>
    </row>
    <row r="55" spans="1:40" x14ac:dyDescent="0.2">
      <c r="A55" s="1" t="s">
        <v>6</v>
      </c>
      <c r="F55" s="9"/>
    </row>
    <row r="56" spans="1:40" x14ac:dyDescent="0.2">
      <c r="A56" s="1" t="s">
        <v>5</v>
      </c>
    </row>
    <row r="57" spans="1:40" x14ac:dyDescent="0.2">
      <c r="A57" s="1" t="s">
        <v>4</v>
      </c>
    </row>
    <row r="58" spans="1:40" ht="5.25" customHeight="1" x14ac:dyDescent="0.2"/>
    <row r="59" spans="1:40" ht="6.75" customHeight="1" x14ac:dyDescent="0.2">
      <c r="A59" s="8"/>
    </row>
    <row r="60" spans="1:40" x14ac:dyDescent="0.2">
      <c r="A60" s="1" t="s">
        <v>3</v>
      </c>
      <c r="B60" s="1" t="s">
        <v>2</v>
      </c>
      <c r="E60" s="7" t="s">
        <v>1</v>
      </c>
    </row>
    <row r="61" spans="1:40" x14ac:dyDescent="0.2">
      <c r="A61" s="1" t="s">
        <v>0</v>
      </c>
    </row>
  </sheetData>
  <pageMargins left="0.19685039370078741" right="0.19685039370078741" top="0.19685039370078741" bottom="0.19685039370078741" header="0" footer="0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2"/>
  <sheetViews>
    <sheetView view="pageBreakPreview" topLeftCell="K1" zoomScale="80" zoomScaleNormal="100" zoomScaleSheetLayoutView="80" workbookViewId="0">
      <selection activeCell="B46" sqref="B46"/>
    </sheetView>
  </sheetViews>
  <sheetFormatPr defaultRowHeight="12.75" x14ac:dyDescent="0.2"/>
  <cols>
    <col min="1" max="1" width="11.42578125" style="1" customWidth="1"/>
    <col min="2" max="2" width="10.42578125" style="1" customWidth="1"/>
    <col min="3" max="3" width="10.7109375" style="1" customWidth="1"/>
    <col min="4" max="4" width="10.42578125" style="1" customWidth="1"/>
    <col min="5" max="5" width="7.7109375" style="1" customWidth="1"/>
    <col min="6" max="6" width="10.85546875" style="1" customWidth="1"/>
    <col min="7" max="7" width="12.28515625" style="1" customWidth="1"/>
    <col min="8" max="8" width="10.5703125" style="1" customWidth="1"/>
    <col min="9" max="9" width="8" style="1" customWidth="1"/>
    <col min="10" max="10" width="8.140625" style="1" customWidth="1"/>
    <col min="11" max="11" width="13" style="1" customWidth="1"/>
    <col min="12" max="12" width="10.28515625" style="1" customWidth="1"/>
    <col min="13" max="13" width="12.85546875" style="1" customWidth="1"/>
    <col min="14" max="14" width="8" style="1" customWidth="1"/>
    <col min="15" max="15" width="10.28515625" style="1" customWidth="1"/>
    <col min="16" max="16" width="8.42578125" style="1" customWidth="1"/>
    <col min="17" max="17" width="7.5703125" style="1" customWidth="1"/>
    <col min="18" max="18" width="9" style="1" customWidth="1"/>
    <col min="19" max="19" width="9.7109375" style="1" customWidth="1"/>
    <col min="20" max="20" width="9.140625" style="1"/>
    <col min="21" max="21" width="10" style="1" customWidth="1"/>
    <col min="22" max="22" width="9.140625" style="1"/>
    <col min="23" max="23" width="4" style="1" customWidth="1"/>
    <col min="24" max="24" width="10.42578125" style="3" customWidth="1"/>
    <col min="25" max="25" width="9.85546875" style="3" customWidth="1"/>
    <col min="26" max="26" width="12.42578125" style="3" customWidth="1"/>
    <col min="27" max="27" width="4.140625" style="3" customWidth="1"/>
    <col min="28" max="28" width="9.140625" style="2"/>
    <col min="29" max="29" width="4.140625" style="3" customWidth="1"/>
    <col min="30" max="31" width="9.140625" style="3"/>
    <col min="32" max="33" width="9.140625" style="6"/>
    <col min="34" max="34" width="9.140625" style="3"/>
    <col min="35" max="16384" width="9.140625" style="1"/>
  </cols>
  <sheetData>
    <row r="1" spans="1:34" ht="15.75" customHeight="1" x14ac:dyDescent="0.25">
      <c r="C1" s="13" t="s">
        <v>92</v>
      </c>
      <c r="E1" s="13"/>
      <c r="F1" s="13"/>
      <c r="G1" s="13"/>
      <c r="H1" s="13"/>
      <c r="I1" s="13"/>
      <c r="J1" s="85" t="s">
        <v>91</v>
      </c>
      <c r="K1" s="84" t="str">
        <f>A17</f>
        <v>23.10.17</v>
      </c>
      <c r="L1" s="85" t="s">
        <v>90</v>
      </c>
      <c r="M1" s="84">
        <f>K1+DAY(SUM(C17:C47)/24-1)</f>
        <v>43061</v>
      </c>
    </row>
    <row r="2" spans="1:34" x14ac:dyDescent="0.2">
      <c r="A2" s="1" t="s">
        <v>89</v>
      </c>
      <c r="B2" s="74" t="s">
        <v>88</v>
      </c>
      <c r="R2" s="1" t="s">
        <v>87</v>
      </c>
    </row>
    <row r="3" spans="1:34" x14ac:dyDescent="0.2">
      <c r="A3" s="1" t="s">
        <v>86</v>
      </c>
      <c r="B3" s="74" t="s">
        <v>85</v>
      </c>
      <c r="L3" s="74" t="s">
        <v>84</v>
      </c>
      <c r="U3" s="83" t="s">
        <v>83</v>
      </c>
    </row>
    <row r="4" spans="1:34" ht="3.75" customHeight="1" x14ac:dyDescent="0.2"/>
    <row r="5" spans="1:34" ht="15.75" customHeight="1" x14ac:dyDescent="0.25">
      <c r="A5" s="13" t="s">
        <v>82</v>
      </c>
      <c r="B5" s="82" t="s">
        <v>81</v>
      </c>
      <c r="F5" s="81"/>
      <c r="G5" s="80"/>
      <c r="H5" s="79"/>
      <c r="L5" s="74" t="s">
        <v>80</v>
      </c>
      <c r="U5" s="78" t="s">
        <v>79</v>
      </c>
    </row>
    <row r="6" spans="1:34" ht="15.75" customHeight="1" x14ac:dyDescent="0.25">
      <c r="A6" s="77" t="s">
        <v>78</v>
      </c>
      <c r="B6" s="13"/>
      <c r="C6" s="11"/>
      <c r="D6" s="76"/>
      <c r="U6" s="78" t="s">
        <v>126</v>
      </c>
    </row>
    <row r="7" spans="1:34" ht="6.75" customHeight="1" x14ac:dyDescent="0.2"/>
    <row r="8" spans="1:34" s="2" customFormat="1" x14ac:dyDescent="0.2">
      <c r="A8" s="74"/>
      <c r="B8" s="74" t="s">
        <v>77</v>
      </c>
      <c r="C8" s="74"/>
      <c r="D8" s="7" t="s">
        <v>76</v>
      </c>
      <c r="E8" s="7" t="s">
        <v>75</v>
      </c>
      <c r="J8" s="74" t="s">
        <v>77</v>
      </c>
      <c r="K8" s="74"/>
      <c r="L8" s="7" t="s">
        <v>76</v>
      </c>
      <c r="M8" s="7" t="s">
        <v>75</v>
      </c>
    </row>
    <row r="9" spans="1:34" s="2" customFormat="1" x14ac:dyDescent="0.2">
      <c r="A9" s="73" t="s">
        <v>74</v>
      </c>
      <c r="B9" s="72" t="s">
        <v>68</v>
      </c>
      <c r="C9" s="74"/>
      <c r="D9" s="71" t="s">
        <v>67</v>
      </c>
      <c r="E9" s="71" t="s">
        <v>66</v>
      </c>
      <c r="H9" s="73" t="s">
        <v>73</v>
      </c>
      <c r="I9" s="7"/>
      <c r="J9" s="72" t="s">
        <v>72</v>
      </c>
      <c r="K9" s="72"/>
      <c r="L9" s="71" t="s">
        <v>71</v>
      </c>
      <c r="M9" s="71" t="s">
        <v>70</v>
      </c>
    </row>
    <row r="10" spans="1:34" s="2" customFormat="1" x14ac:dyDescent="0.2">
      <c r="A10" s="73" t="s">
        <v>69</v>
      </c>
      <c r="B10" s="72" t="s">
        <v>68</v>
      </c>
      <c r="C10" s="74"/>
      <c r="D10" s="71" t="s">
        <v>67</v>
      </c>
      <c r="E10" s="71" t="s">
        <v>66</v>
      </c>
      <c r="H10" s="73" t="s">
        <v>65</v>
      </c>
      <c r="I10" s="7"/>
      <c r="J10" s="72" t="s">
        <v>64</v>
      </c>
      <c r="K10" s="72"/>
      <c r="L10" s="71" t="s">
        <v>63</v>
      </c>
      <c r="M10" s="71" t="s">
        <v>62</v>
      </c>
      <c r="P10" s="71"/>
      <c r="Q10" s="7"/>
      <c r="S10" s="7"/>
    </row>
    <row r="11" spans="1:34" s="2" customFormat="1" x14ac:dyDescent="0.2">
      <c r="H11" s="7" t="s">
        <v>61</v>
      </c>
      <c r="I11" s="7"/>
      <c r="J11" s="72" t="s">
        <v>60</v>
      </c>
      <c r="K11" s="72"/>
      <c r="L11" s="71" t="s">
        <v>59</v>
      </c>
      <c r="M11" s="71" t="s">
        <v>58</v>
      </c>
      <c r="P11" s="71"/>
      <c r="Q11" s="7"/>
      <c r="S11" s="7"/>
    </row>
    <row r="12" spans="1:34" ht="6.75" customHeight="1" x14ac:dyDescent="0.2">
      <c r="AB12" s="69"/>
    </row>
    <row r="13" spans="1:34" s="88" customFormat="1" ht="15" customHeight="1" x14ac:dyDescent="0.25">
      <c r="A13" s="68" t="s">
        <v>57</v>
      </c>
      <c r="B13" s="68"/>
      <c r="C13" s="68"/>
      <c r="D13" s="67"/>
      <c r="F13" s="67"/>
      <c r="I13" s="67"/>
      <c r="R13" s="66"/>
      <c r="S13" s="66"/>
      <c r="T13" s="66"/>
      <c r="U13" s="66"/>
      <c r="V13" s="66"/>
      <c r="W13" s="66"/>
      <c r="X13" s="66"/>
      <c r="Y13" s="66"/>
      <c r="Z13" s="89"/>
      <c r="AA13" s="89"/>
      <c r="AB13" s="2"/>
      <c r="AC13" s="89"/>
      <c r="AD13" s="89"/>
      <c r="AE13" s="90"/>
      <c r="AF13" s="89"/>
      <c r="AG13" s="89"/>
      <c r="AH13" s="89"/>
    </row>
    <row r="14" spans="1:34" ht="7.5" customHeight="1" x14ac:dyDescent="0.2"/>
    <row r="15" spans="1:34" x14ac:dyDescent="0.2">
      <c r="A15" s="29" t="s">
        <v>56</v>
      </c>
      <c r="B15" s="29" t="s">
        <v>55</v>
      </c>
      <c r="C15" s="29" t="s">
        <v>54</v>
      </c>
      <c r="D15" s="29" t="s">
        <v>53</v>
      </c>
      <c r="E15" s="29" t="s">
        <v>52</v>
      </c>
      <c r="F15" s="29" t="s">
        <v>51</v>
      </c>
      <c r="G15" s="29" t="s">
        <v>50</v>
      </c>
      <c r="H15" s="29" t="s">
        <v>49</v>
      </c>
      <c r="I15" s="29" t="s">
        <v>48</v>
      </c>
      <c r="J15" s="29" t="s">
        <v>47</v>
      </c>
      <c r="K15" s="29" t="s">
        <v>46</v>
      </c>
      <c r="L15" s="29" t="s">
        <v>45</v>
      </c>
      <c r="M15" s="29" t="s">
        <v>44</v>
      </c>
      <c r="N15" s="29" t="s">
        <v>43</v>
      </c>
      <c r="O15" s="29" t="s">
        <v>42</v>
      </c>
      <c r="P15" s="29" t="s">
        <v>41</v>
      </c>
      <c r="Q15" s="29" t="s">
        <v>40</v>
      </c>
      <c r="R15" s="29" t="s">
        <v>39</v>
      </c>
      <c r="S15" s="29" t="s">
        <v>38</v>
      </c>
      <c r="T15" s="29" t="s">
        <v>37</v>
      </c>
      <c r="U15" s="29" t="s">
        <v>36</v>
      </c>
      <c r="V15" s="1" t="s">
        <v>35</v>
      </c>
      <c r="X15" s="58" t="s">
        <v>34</v>
      </c>
      <c r="Y15" s="58" t="s">
        <v>33</v>
      </c>
      <c r="Z15" s="58" t="s">
        <v>32</v>
      </c>
      <c r="AA15" s="58"/>
      <c r="AB15" s="57" t="s">
        <v>31</v>
      </c>
      <c r="AC15" s="15"/>
      <c r="AF15" s="54" t="s">
        <v>22</v>
      </c>
    </row>
    <row r="16" spans="1:34" x14ac:dyDescent="0.2">
      <c r="A16" s="29"/>
      <c r="B16" s="29"/>
      <c r="C16" s="29" t="s">
        <v>29</v>
      </c>
      <c r="D16" s="29" t="s">
        <v>24</v>
      </c>
      <c r="E16" s="29" t="s">
        <v>27</v>
      </c>
      <c r="F16" s="29" t="s">
        <v>28</v>
      </c>
      <c r="G16" s="29" t="s">
        <v>24</v>
      </c>
      <c r="H16" s="29" t="s">
        <v>27</v>
      </c>
      <c r="I16" s="29" t="s">
        <v>28</v>
      </c>
      <c r="J16" s="29" t="s">
        <v>27</v>
      </c>
      <c r="K16" s="29" t="s">
        <v>24</v>
      </c>
      <c r="L16" s="29" t="s">
        <v>26</v>
      </c>
      <c r="M16" s="29" t="s">
        <v>27</v>
      </c>
      <c r="N16" s="29" t="s">
        <v>28</v>
      </c>
      <c r="O16" s="29" t="s">
        <v>26</v>
      </c>
      <c r="P16" s="29" t="s">
        <v>27</v>
      </c>
      <c r="Q16" s="29" t="s">
        <v>28</v>
      </c>
      <c r="R16" s="29" t="s">
        <v>27</v>
      </c>
      <c r="S16" s="29" t="s">
        <v>26</v>
      </c>
      <c r="T16" s="29" t="s">
        <v>25</v>
      </c>
      <c r="U16" s="29" t="s">
        <v>25</v>
      </c>
      <c r="X16" s="58" t="s">
        <v>24</v>
      </c>
      <c r="Y16" s="58" t="s">
        <v>24</v>
      </c>
      <c r="Z16" s="58" t="s">
        <v>24</v>
      </c>
      <c r="AA16" s="58"/>
      <c r="AB16" s="57" t="s">
        <v>23</v>
      </c>
      <c r="AC16" s="15"/>
      <c r="AD16" s="56" t="s">
        <v>22</v>
      </c>
      <c r="AE16" s="55" t="s">
        <v>19</v>
      </c>
      <c r="AF16" s="54" t="s">
        <v>21</v>
      </c>
      <c r="AG16" s="53" t="s">
        <v>19</v>
      </c>
      <c r="AH16" s="52" t="s">
        <v>20</v>
      </c>
    </row>
    <row r="17" spans="1:34" x14ac:dyDescent="0.2">
      <c r="A17" s="47" t="s">
        <v>127</v>
      </c>
      <c r="B17" s="46" t="s">
        <v>87</v>
      </c>
      <c r="C17" s="29">
        <v>24</v>
      </c>
      <c r="D17" s="27">
        <v>317.09399999999999</v>
      </c>
      <c r="E17" s="28">
        <v>71.7</v>
      </c>
      <c r="F17" s="28">
        <v>5.7</v>
      </c>
      <c r="G17" s="27">
        <v>287.21600000000001</v>
      </c>
      <c r="H17" s="28">
        <v>53</v>
      </c>
      <c r="I17" s="28">
        <v>3.9</v>
      </c>
      <c r="J17" s="31">
        <f t="shared" ref="J17:J37" si="0">E17-H17</f>
        <v>18.700000000000003</v>
      </c>
      <c r="K17" s="45">
        <f t="shared" ref="K17:K37" si="1">ROUND(D17-G17,3)</f>
        <v>29.878</v>
      </c>
      <c r="L17" s="27">
        <v>161.24299999999999</v>
      </c>
      <c r="M17" s="28">
        <v>71.599999999999994</v>
      </c>
      <c r="N17" s="28" t="s">
        <v>94</v>
      </c>
      <c r="O17" s="27">
        <v>130.79599999999999</v>
      </c>
      <c r="P17" s="28">
        <v>61</v>
      </c>
      <c r="Q17" s="28" t="s">
        <v>94</v>
      </c>
      <c r="R17" s="31">
        <f t="shared" ref="R17:R37" si="2">M17-P17</f>
        <v>10.599999999999994</v>
      </c>
      <c r="S17" s="45">
        <f t="shared" ref="S17:S37" si="3">ROUND(L17-O17,3)</f>
        <v>30.446999999999999</v>
      </c>
      <c r="T17" s="27">
        <v>3.4470000000000001</v>
      </c>
      <c r="U17" s="27">
        <v>7.5129999999999999</v>
      </c>
      <c r="V17" s="1" t="s">
        <v>17</v>
      </c>
      <c r="X17" s="44">
        <v>157.554</v>
      </c>
      <c r="Y17" s="44">
        <v>128.55600000000001</v>
      </c>
      <c r="Z17" s="16">
        <f t="shared" ref="Z17:Z47" si="4">ROUND(X17-Y17,3)</f>
        <v>28.998000000000001</v>
      </c>
      <c r="AA17" s="16"/>
      <c r="AB17" s="43">
        <f t="shared" ref="AB17:AB47" si="5">(G17-Y17)/24</f>
        <v>6.6108333333333329</v>
      </c>
      <c r="AC17" s="15"/>
      <c r="AD17" s="86">
        <f t="shared" ref="AD17:AD47" si="6">ROUND((D17*E17-G17*H17)/1000,3)</f>
        <v>7.5129999999999999</v>
      </c>
      <c r="AE17" s="41">
        <f t="shared" ref="AE17:AE47" si="7">U17-AD17</f>
        <v>0</v>
      </c>
      <c r="AF17" s="40">
        <f t="shared" ref="AF17:AF47" si="8">ROUND((M17*X17-P17*Y17)/1000,3)</f>
        <v>3.4390000000000001</v>
      </c>
      <c r="AG17" s="39">
        <f t="shared" ref="AG17:AG47" si="9">T17-AF17</f>
        <v>8.0000000000000071E-3</v>
      </c>
      <c r="AH17" s="38">
        <f t="shared" ref="AH17:AH47" si="10">(K17-Z17)/G17*100</f>
        <v>0.30638961617737137</v>
      </c>
    </row>
    <row r="18" spans="1:34" x14ac:dyDescent="0.2">
      <c r="A18" s="47" t="s">
        <v>128</v>
      </c>
      <c r="B18" s="46" t="s">
        <v>87</v>
      </c>
      <c r="C18" s="29">
        <v>24</v>
      </c>
      <c r="D18" s="27">
        <v>313.33499999999998</v>
      </c>
      <c r="E18" s="28">
        <v>72.599999999999994</v>
      </c>
      <c r="F18" s="28">
        <v>5.7</v>
      </c>
      <c r="G18" s="27">
        <v>285.56</v>
      </c>
      <c r="H18" s="28">
        <v>53.5</v>
      </c>
      <c r="I18" s="28">
        <v>3.9</v>
      </c>
      <c r="J18" s="31">
        <f t="shared" si="0"/>
        <v>19.099999999999994</v>
      </c>
      <c r="K18" s="45">
        <f t="shared" si="1"/>
        <v>27.774999999999999</v>
      </c>
      <c r="L18" s="27">
        <v>157.767</v>
      </c>
      <c r="M18" s="28">
        <v>72.400000000000006</v>
      </c>
      <c r="N18" s="28" t="s">
        <v>94</v>
      </c>
      <c r="O18" s="27">
        <v>129.34100000000001</v>
      </c>
      <c r="P18" s="28">
        <v>61.6</v>
      </c>
      <c r="Q18" s="28" t="s">
        <v>94</v>
      </c>
      <c r="R18" s="31">
        <f t="shared" si="2"/>
        <v>10.800000000000004</v>
      </c>
      <c r="S18" s="45">
        <f t="shared" si="3"/>
        <v>28.425999999999998</v>
      </c>
      <c r="T18" s="27">
        <v>3.347</v>
      </c>
      <c r="U18" s="27">
        <v>7.5039999999999996</v>
      </c>
      <c r="V18" s="1" t="s">
        <v>17</v>
      </c>
      <c r="X18" s="44">
        <v>154.077</v>
      </c>
      <c r="Y18" s="44">
        <v>127.08499999999999</v>
      </c>
      <c r="Z18" s="16">
        <f t="shared" si="4"/>
        <v>26.992000000000001</v>
      </c>
      <c r="AA18" s="16"/>
      <c r="AB18" s="43">
        <f t="shared" si="5"/>
        <v>6.6031250000000012</v>
      </c>
      <c r="AC18" s="15"/>
      <c r="AD18" s="42">
        <f t="shared" si="6"/>
        <v>7.4710000000000001</v>
      </c>
      <c r="AE18" s="41">
        <f t="shared" si="7"/>
        <v>3.2999999999999474E-2</v>
      </c>
      <c r="AF18" s="40">
        <f t="shared" si="8"/>
        <v>3.327</v>
      </c>
      <c r="AG18" s="39">
        <f t="shared" si="9"/>
        <v>2.0000000000000018E-2</v>
      </c>
      <c r="AH18" s="38">
        <f t="shared" si="10"/>
        <v>0.27419806695615551</v>
      </c>
    </row>
    <row r="19" spans="1:34" x14ac:dyDescent="0.2">
      <c r="A19" s="47" t="s">
        <v>129</v>
      </c>
      <c r="B19" s="46" t="s">
        <v>87</v>
      </c>
      <c r="C19" s="29">
        <v>24</v>
      </c>
      <c r="D19" s="27">
        <v>322.315</v>
      </c>
      <c r="E19" s="28">
        <v>72.2</v>
      </c>
      <c r="F19" s="28">
        <v>5.9</v>
      </c>
      <c r="G19" s="27">
        <v>293.20299999999997</v>
      </c>
      <c r="H19" s="28">
        <v>53.2</v>
      </c>
      <c r="I19" s="28">
        <v>3.8</v>
      </c>
      <c r="J19" s="31">
        <f t="shared" si="0"/>
        <v>19</v>
      </c>
      <c r="K19" s="45">
        <f t="shared" si="1"/>
        <v>29.111999999999998</v>
      </c>
      <c r="L19" s="27">
        <v>161.74299999999999</v>
      </c>
      <c r="M19" s="28">
        <v>72</v>
      </c>
      <c r="N19" s="28" t="s">
        <v>94</v>
      </c>
      <c r="O19" s="27">
        <v>132.79300000000001</v>
      </c>
      <c r="P19" s="28">
        <v>61.1</v>
      </c>
      <c r="Q19" s="28" t="s">
        <v>94</v>
      </c>
      <c r="R19" s="31">
        <f t="shared" si="2"/>
        <v>10.899999999999999</v>
      </c>
      <c r="S19" s="45">
        <f t="shared" si="3"/>
        <v>28.95</v>
      </c>
      <c r="T19" s="27">
        <v>3.41</v>
      </c>
      <c r="U19" s="27">
        <v>7.7</v>
      </c>
      <c r="V19" s="1" t="s">
        <v>17</v>
      </c>
      <c r="X19" s="44">
        <v>157.999</v>
      </c>
      <c r="Y19" s="44">
        <v>130.505</v>
      </c>
      <c r="Z19" s="16">
        <f t="shared" si="4"/>
        <v>27.494</v>
      </c>
      <c r="AA19" s="16"/>
      <c r="AB19" s="43">
        <f t="shared" si="5"/>
        <v>6.7790833333333325</v>
      </c>
      <c r="AC19" s="15"/>
      <c r="AD19" s="42">
        <f t="shared" si="6"/>
        <v>7.673</v>
      </c>
      <c r="AE19" s="41">
        <f t="shared" si="7"/>
        <v>2.7000000000000135E-2</v>
      </c>
      <c r="AF19" s="40">
        <f t="shared" si="8"/>
        <v>3.4020000000000001</v>
      </c>
      <c r="AG19" s="39">
        <f t="shared" si="9"/>
        <v>8.0000000000000071E-3</v>
      </c>
      <c r="AH19" s="38">
        <f t="shared" si="10"/>
        <v>0.55183609990347937</v>
      </c>
    </row>
    <row r="20" spans="1:34" x14ac:dyDescent="0.2">
      <c r="A20" s="47" t="s">
        <v>130</v>
      </c>
      <c r="B20" s="46" t="s">
        <v>87</v>
      </c>
      <c r="C20" s="29">
        <v>24</v>
      </c>
      <c r="D20" s="27">
        <v>336.92599999999999</v>
      </c>
      <c r="E20" s="28">
        <v>74.099999999999994</v>
      </c>
      <c r="F20" s="28">
        <v>6.5</v>
      </c>
      <c r="G20" s="27">
        <v>305.05099999999999</v>
      </c>
      <c r="H20" s="28">
        <v>52.5</v>
      </c>
      <c r="I20" s="28">
        <v>3.7</v>
      </c>
      <c r="J20" s="31">
        <f t="shared" si="0"/>
        <v>21.599999999999994</v>
      </c>
      <c r="K20" s="45">
        <f t="shared" si="1"/>
        <v>31.875</v>
      </c>
      <c r="L20" s="27">
        <v>130.49100000000001</v>
      </c>
      <c r="M20" s="28">
        <v>73.900000000000006</v>
      </c>
      <c r="N20" s="28" t="s">
        <v>94</v>
      </c>
      <c r="O20" s="27">
        <v>98.852000000000004</v>
      </c>
      <c r="P20" s="28">
        <v>61.2</v>
      </c>
      <c r="Q20" s="28" t="s">
        <v>94</v>
      </c>
      <c r="R20" s="31">
        <f t="shared" si="2"/>
        <v>12.700000000000003</v>
      </c>
      <c r="S20" s="45">
        <f t="shared" si="3"/>
        <v>31.638999999999999</v>
      </c>
      <c r="T20" s="27">
        <v>3.468</v>
      </c>
      <c r="U20" s="27">
        <v>8.9510000000000005</v>
      </c>
      <c r="V20" s="1" t="s">
        <v>17</v>
      </c>
      <c r="X20" s="44">
        <v>127.33</v>
      </c>
      <c r="Y20" s="44">
        <v>97.144000000000005</v>
      </c>
      <c r="Z20" s="16">
        <f t="shared" si="4"/>
        <v>30.186</v>
      </c>
      <c r="AA20" s="16"/>
      <c r="AB20" s="43">
        <f t="shared" si="5"/>
        <v>8.6627916666666653</v>
      </c>
      <c r="AC20" s="15"/>
      <c r="AD20" s="86">
        <f t="shared" si="6"/>
        <v>8.9510000000000005</v>
      </c>
      <c r="AE20" s="41">
        <f t="shared" si="7"/>
        <v>0</v>
      </c>
      <c r="AF20" s="40">
        <f t="shared" si="8"/>
        <v>3.464</v>
      </c>
      <c r="AG20" s="39">
        <f t="shared" si="9"/>
        <v>4.0000000000000036E-3</v>
      </c>
      <c r="AH20" s="38">
        <f t="shared" si="10"/>
        <v>0.55367790959544472</v>
      </c>
    </row>
    <row r="21" spans="1:34" x14ac:dyDescent="0.2">
      <c r="A21" s="47" t="s">
        <v>131</v>
      </c>
      <c r="B21" s="46" t="s">
        <v>87</v>
      </c>
      <c r="C21" s="29">
        <v>24</v>
      </c>
      <c r="D21" s="27">
        <v>314.46499999999997</v>
      </c>
      <c r="E21" s="28">
        <v>73.400000000000006</v>
      </c>
      <c r="F21" s="28">
        <v>6.8</v>
      </c>
      <c r="G21" s="27">
        <v>282.19600000000003</v>
      </c>
      <c r="H21" s="28">
        <v>50.3</v>
      </c>
      <c r="I21" s="28">
        <v>3.8</v>
      </c>
      <c r="J21" s="31">
        <f t="shared" si="0"/>
        <v>23.100000000000009</v>
      </c>
      <c r="K21" s="45">
        <f t="shared" si="1"/>
        <v>32.268999999999998</v>
      </c>
      <c r="L21" s="27">
        <v>93.090999999999994</v>
      </c>
      <c r="M21" s="28">
        <v>73.2</v>
      </c>
      <c r="N21" s="28" t="s">
        <v>94</v>
      </c>
      <c r="O21" s="27">
        <v>61.066000000000003</v>
      </c>
      <c r="P21" s="28">
        <v>56.5</v>
      </c>
      <c r="Q21" s="28" t="s">
        <v>94</v>
      </c>
      <c r="R21" s="31">
        <f t="shared" si="2"/>
        <v>16.700000000000003</v>
      </c>
      <c r="S21" s="45">
        <f t="shared" si="3"/>
        <v>32.024999999999999</v>
      </c>
      <c r="T21" s="27">
        <v>3.2570000000000001</v>
      </c>
      <c r="U21" s="27">
        <v>8.8870000000000005</v>
      </c>
      <c r="V21" s="1" t="s">
        <v>17</v>
      </c>
      <c r="X21" s="44">
        <v>90.873999999999995</v>
      </c>
      <c r="Y21" s="44">
        <v>60.158000000000001</v>
      </c>
      <c r="Z21" s="16">
        <f t="shared" si="4"/>
        <v>30.716000000000001</v>
      </c>
      <c r="AA21" s="16"/>
      <c r="AB21" s="43">
        <f t="shared" si="5"/>
        <v>9.2515833333333344</v>
      </c>
      <c r="AC21" s="15"/>
      <c r="AD21" s="86">
        <f t="shared" si="6"/>
        <v>8.8870000000000005</v>
      </c>
      <c r="AE21" s="41">
        <f t="shared" si="7"/>
        <v>0</v>
      </c>
      <c r="AF21" s="40">
        <f t="shared" si="8"/>
        <v>3.2530000000000001</v>
      </c>
      <c r="AG21" s="39">
        <f t="shared" si="9"/>
        <v>4.0000000000000036E-3</v>
      </c>
      <c r="AH21" s="38">
        <f t="shared" si="10"/>
        <v>0.55032672327035004</v>
      </c>
    </row>
    <row r="22" spans="1:34" x14ac:dyDescent="0.2">
      <c r="A22" s="47" t="s">
        <v>132</v>
      </c>
      <c r="B22" s="46" t="s">
        <v>87</v>
      </c>
      <c r="C22" s="29">
        <v>24</v>
      </c>
      <c r="D22" s="27">
        <v>296.48200000000003</v>
      </c>
      <c r="E22" s="28">
        <v>73.400000000000006</v>
      </c>
      <c r="F22" s="28">
        <v>6.6</v>
      </c>
      <c r="G22" s="27">
        <v>262.07100000000003</v>
      </c>
      <c r="H22" s="28">
        <v>49.5</v>
      </c>
      <c r="I22" s="28">
        <v>3.9</v>
      </c>
      <c r="J22" s="31">
        <f t="shared" si="0"/>
        <v>23.900000000000006</v>
      </c>
      <c r="K22" s="45">
        <f t="shared" si="1"/>
        <v>34.411000000000001</v>
      </c>
      <c r="L22" s="27">
        <v>92.03</v>
      </c>
      <c r="M22" s="28">
        <v>73.099999999999994</v>
      </c>
      <c r="N22" s="28" t="s">
        <v>94</v>
      </c>
      <c r="O22" s="27">
        <v>57.735999999999997</v>
      </c>
      <c r="P22" s="28">
        <v>56.4</v>
      </c>
      <c r="Q22" s="28" t="s">
        <v>94</v>
      </c>
      <c r="R22" s="31">
        <f t="shared" si="2"/>
        <v>16.699999999999996</v>
      </c>
      <c r="S22" s="45">
        <f t="shared" si="3"/>
        <v>34.293999999999997</v>
      </c>
      <c r="T22" s="27">
        <v>3.3639999999999999</v>
      </c>
      <c r="U22" s="27">
        <v>8.798</v>
      </c>
      <c r="V22" s="1" t="s">
        <v>17</v>
      </c>
      <c r="X22" s="44">
        <v>89.840999999999994</v>
      </c>
      <c r="Y22" s="44">
        <v>56.878999999999998</v>
      </c>
      <c r="Z22" s="16">
        <f t="shared" si="4"/>
        <v>32.962000000000003</v>
      </c>
      <c r="AA22" s="16"/>
      <c r="AB22" s="43">
        <f t="shared" si="5"/>
        <v>8.5496666666666687</v>
      </c>
      <c r="AC22" s="15"/>
      <c r="AD22" s="42">
        <f t="shared" si="6"/>
        <v>8.7889999999999997</v>
      </c>
      <c r="AE22" s="41">
        <f t="shared" si="7"/>
        <v>9.0000000000003411E-3</v>
      </c>
      <c r="AF22" s="40">
        <f t="shared" si="8"/>
        <v>3.359</v>
      </c>
      <c r="AG22" s="39">
        <f t="shared" si="9"/>
        <v>4.9999999999998934E-3</v>
      </c>
      <c r="AH22" s="38">
        <f t="shared" si="10"/>
        <v>0.55290360245887493</v>
      </c>
    </row>
    <row r="23" spans="1:34" x14ac:dyDescent="0.2">
      <c r="A23" s="47" t="s">
        <v>133</v>
      </c>
      <c r="B23" s="46" t="s">
        <v>87</v>
      </c>
      <c r="C23" s="29">
        <v>24</v>
      </c>
      <c r="D23" s="27">
        <v>286.32499999999999</v>
      </c>
      <c r="E23" s="28">
        <v>74.2</v>
      </c>
      <c r="F23" s="28">
        <v>6.5</v>
      </c>
      <c r="G23" s="27">
        <v>250.35900000000001</v>
      </c>
      <c r="H23" s="28">
        <v>49.4</v>
      </c>
      <c r="I23" s="28">
        <v>3.7</v>
      </c>
      <c r="J23" s="31">
        <f t="shared" si="0"/>
        <v>24.800000000000004</v>
      </c>
      <c r="K23" s="45">
        <f t="shared" si="1"/>
        <v>35.966000000000001</v>
      </c>
      <c r="L23" s="27">
        <v>94.444999999999993</v>
      </c>
      <c r="M23" s="28">
        <v>74.099999999999994</v>
      </c>
      <c r="N23" s="28" t="s">
        <v>94</v>
      </c>
      <c r="O23" s="27">
        <v>58.268999999999998</v>
      </c>
      <c r="P23" s="28">
        <v>56.9</v>
      </c>
      <c r="Q23" s="28" t="s">
        <v>94</v>
      </c>
      <c r="R23" s="31">
        <f t="shared" si="2"/>
        <v>17.199999999999996</v>
      </c>
      <c r="S23" s="45">
        <f t="shared" si="3"/>
        <v>36.176000000000002</v>
      </c>
      <c r="T23" s="27">
        <v>3.569</v>
      </c>
      <c r="U23" s="27">
        <v>8.8970000000000002</v>
      </c>
      <c r="V23" s="1" t="s">
        <v>17</v>
      </c>
      <c r="X23" s="44">
        <v>92.144000000000005</v>
      </c>
      <c r="Y23" s="44">
        <v>57.390999999999998</v>
      </c>
      <c r="Z23" s="16">
        <f t="shared" si="4"/>
        <v>34.753</v>
      </c>
      <c r="AA23" s="16"/>
      <c r="AB23" s="43">
        <f t="shared" si="5"/>
        <v>8.0403333333333347</v>
      </c>
      <c r="AC23" s="15"/>
      <c r="AD23" s="42">
        <f t="shared" si="6"/>
        <v>8.8780000000000001</v>
      </c>
      <c r="AE23" s="41">
        <f t="shared" si="7"/>
        <v>1.9000000000000128E-2</v>
      </c>
      <c r="AF23" s="40">
        <f t="shared" si="8"/>
        <v>3.5619999999999998</v>
      </c>
      <c r="AG23" s="39">
        <f t="shared" si="9"/>
        <v>7.0000000000001172E-3</v>
      </c>
      <c r="AH23" s="38">
        <f t="shared" si="10"/>
        <v>0.4845042518942802</v>
      </c>
    </row>
    <row r="24" spans="1:34" x14ac:dyDescent="0.2">
      <c r="A24" s="47" t="s">
        <v>134</v>
      </c>
      <c r="B24" s="46" t="s">
        <v>87</v>
      </c>
      <c r="C24" s="29">
        <v>24</v>
      </c>
      <c r="D24" s="27">
        <v>245.00399999999999</v>
      </c>
      <c r="E24" s="28">
        <v>73.900000000000006</v>
      </c>
      <c r="F24" s="28">
        <v>6.6</v>
      </c>
      <c r="G24" s="27">
        <v>215.66300000000001</v>
      </c>
      <c r="H24" s="28">
        <v>47.9</v>
      </c>
      <c r="I24" s="28">
        <v>3.9</v>
      </c>
      <c r="J24" s="31">
        <f t="shared" si="0"/>
        <v>26.000000000000007</v>
      </c>
      <c r="K24" s="45">
        <f t="shared" si="1"/>
        <v>29.341000000000001</v>
      </c>
      <c r="L24" s="27">
        <v>87.694000000000003</v>
      </c>
      <c r="M24" s="28">
        <v>73.599999999999994</v>
      </c>
      <c r="N24" s="28" t="s">
        <v>94</v>
      </c>
      <c r="O24" s="27">
        <v>57.786999999999999</v>
      </c>
      <c r="P24" s="28">
        <v>56.4</v>
      </c>
      <c r="Q24" s="28" t="s">
        <v>94</v>
      </c>
      <c r="R24" s="31">
        <f t="shared" si="2"/>
        <v>17.199999999999996</v>
      </c>
      <c r="S24" s="45">
        <f t="shared" si="3"/>
        <v>29.907</v>
      </c>
      <c r="T24" s="27">
        <v>3.0910000000000002</v>
      </c>
      <c r="U24" s="27">
        <v>7.7779999999999996</v>
      </c>
      <c r="V24" s="1" t="s">
        <v>17</v>
      </c>
      <c r="X24" s="44">
        <v>85.584000000000003</v>
      </c>
      <c r="Y24" s="44">
        <v>56.929000000000002</v>
      </c>
      <c r="Z24" s="16">
        <f t="shared" si="4"/>
        <v>28.655000000000001</v>
      </c>
      <c r="AA24" s="16"/>
      <c r="AB24" s="43">
        <f t="shared" si="5"/>
        <v>6.6139166666666673</v>
      </c>
      <c r="AC24" s="15"/>
      <c r="AD24" s="42">
        <f t="shared" si="6"/>
        <v>7.7759999999999998</v>
      </c>
      <c r="AE24" s="41">
        <f t="shared" si="7"/>
        <v>1.9999999999997797E-3</v>
      </c>
      <c r="AF24" s="40">
        <f t="shared" si="8"/>
        <v>3.0880000000000001</v>
      </c>
      <c r="AG24" s="39">
        <f t="shared" si="9"/>
        <v>3.0000000000001137E-3</v>
      </c>
      <c r="AH24" s="38">
        <f t="shared" si="10"/>
        <v>0.31808887013535003</v>
      </c>
    </row>
    <row r="25" spans="1:34" x14ac:dyDescent="0.2">
      <c r="A25" s="47" t="s">
        <v>135</v>
      </c>
      <c r="B25" s="46" t="s">
        <v>87</v>
      </c>
      <c r="C25" s="29">
        <v>24</v>
      </c>
      <c r="D25" s="27">
        <v>257.79500000000002</v>
      </c>
      <c r="E25" s="28">
        <v>73.7</v>
      </c>
      <c r="F25" s="28">
        <v>6.3</v>
      </c>
      <c r="G25" s="27">
        <v>227.30199999999999</v>
      </c>
      <c r="H25" s="28">
        <v>47.6</v>
      </c>
      <c r="I25" s="28">
        <v>4.3</v>
      </c>
      <c r="J25" s="31">
        <f t="shared" si="0"/>
        <v>26.1</v>
      </c>
      <c r="K25" s="45">
        <f t="shared" si="1"/>
        <v>30.492999999999999</v>
      </c>
      <c r="L25" s="27">
        <v>83.45</v>
      </c>
      <c r="M25" s="28">
        <v>73.400000000000006</v>
      </c>
      <c r="N25" s="28" t="s">
        <v>94</v>
      </c>
      <c r="O25" s="27">
        <v>52.606000000000002</v>
      </c>
      <c r="P25" s="28">
        <v>55.2</v>
      </c>
      <c r="Q25" s="28" t="s">
        <v>94</v>
      </c>
      <c r="R25" s="31">
        <f t="shared" si="2"/>
        <v>18.200000000000003</v>
      </c>
      <c r="S25" s="45">
        <f t="shared" si="3"/>
        <v>30.844000000000001</v>
      </c>
      <c r="T25" s="27">
        <v>3.1240000000000001</v>
      </c>
      <c r="U25" s="27">
        <v>8.1999999999999993</v>
      </c>
      <c r="V25" s="1" t="s">
        <v>17</v>
      </c>
      <c r="X25" s="44">
        <v>81.45</v>
      </c>
      <c r="Y25" s="44">
        <v>51.859000000000002</v>
      </c>
      <c r="Z25" s="16">
        <f t="shared" si="4"/>
        <v>29.591000000000001</v>
      </c>
      <c r="AA25" s="16"/>
      <c r="AB25" s="43">
        <f t="shared" si="5"/>
        <v>7.3101249999999993</v>
      </c>
      <c r="AC25" s="15"/>
      <c r="AD25" s="42">
        <f t="shared" si="6"/>
        <v>8.18</v>
      </c>
      <c r="AE25" s="41">
        <f t="shared" si="7"/>
        <v>1.9999999999999574E-2</v>
      </c>
      <c r="AF25" s="40">
        <f t="shared" si="8"/>
        <v>3.1160000000000001</v>
      </c>
      <c r="AG25" s="39">
        <f t="shared" si="9"/>
        <v>8.0000000000000071E-3</v>
      </c>
      <c r="AH25" s="38">
        <f t="shared" si="10"/>
        <v>0.39682888843916791</v>
      </c>
    </row>
    <row r="26" spans="1:34" x14ac:dyDescent="0.2">
      <c r="A26" s="47" t="s">
        <v>136</v>
      </c>
      <c r="B26" s="46" t="s">
        <v>87</v>
      </c>
      <c r="C26" s="29">
        <v>24</v>
      </c>
      <c r="D26" s="27">
        <v>279.423</v>
      </c>
      <c r="E26" s="28">
        <v>72.599999999999994</v>
      </c>
      <c r="F26" s="28">
        <v>6.3</v>
      </c>
      <c r="G26" s="27">
        <v>247.227</v>
      </c>
      <c r="H26" s="28">
        <v>48</v>
      </c>
      <c r="I26" s="28">
        <v>3.8</v>
      </c>
      <c r="J26" s="31">
        <f t="shared" si="0"/>
        <v>24.599999999999994</v>
      </c>
      <c r="K26" s="45">
        <f t="shared" si="1"/>
        <v>32.195999999999998</v>
      </c>
      <c r="L26" s="27">
        <v>89.346000000000004</v>
      </c>
      <c r="M26" s="28">
        <v>72.400000000000006</v>
      </c>
      <c r="N26" s="28" t="s">
        <v>94</v>
      </c>
      <c r="O26" s="27">
        <v>56.859000000000002</v>
      </c>
      <c r="P26" s="28">
        <v>55.5</v>
      </c>
      <c r="Q26" s="28" t="s">
        <v>94</v>
      </c>
      <c r="R26" s="31">
        <f t="shared" si="2"/>
        <v>16.900000000000006</v>
      </c>
      <c r="S26" s="45">
        <f t="shared" si="3"/>
        <v>32.487000000000002</v>
      </c>
      <c r="T26" s="27">
        <v>3.2109999999999999</v>
      </c>
      <c r="U26" s="27">
        <v>8.4329999999999998</v>
      </c>
      <c r="V26" s="1" t="s">
        <v>17</v>
      </c>
      <c r="X26" s="44">
        <v>87.260999999999996</v>
      </c>
      <c r="Y26" s="44">
        <v>56.042000000000002</v>
      </c>
      <c r="Z26" s="16">
        <f t="shared" si="4"/>
        <v>31.219000000000001</v>
      </c>
      <c r="AA26" s="16"/>
      <c r="AB26" s="43">
        <f t="shared" si="5"/>
        <v>7.9660416666666665</v>
      </c>
      <c r="AC26" s="15"/>
      <c r="AD26" s="42">
        <f t="shared" si="6"/>
        <v>8.4190000000000005</v>
      </c>
      <c r="AE26" s="41">
        <f t="shared" si="7"/>
        <v>1.3999999999999346E-2</v>
      </c>
      <c r="AF26" s="40">
        <f t="shared" si="8"/>
        <v>3.2069999999999999</v>
      </c>
      <c r="AG26" s="39">
        <f t="shared" si="9"/>
        <v>4.0000000000000036E-3</v>
      </c>
      <c r="AH26" s="38">
        <f t="shared" si="10"/>
        <v>0.39518337398423176</v>
      </c>
    </row>
    <row r="27" spans="1:34" x14ac:dyDescent="0.2">
      <c r="A27" s="47" t="s">
        <v>137</v>
      </c>
      <c r="B27" s="46" t="s">
        <v>87</v>
      </c>
      <c r="C27" s="29">
        <v>24</v>
      </c>
      <c r="D27" s="27">
        <v>285.279</v>
      </c>
      <c r="E27" s="28">
        <v>75.099999999999994</v>
      </c>
      <c r="F27" s="28">
        <v>6.4</v>
      </c>
      <c r="G27" s="27">
        <v>254.827</v>
      </c>
      <c r="H27" s="28">
        <v>49.8</v>
      </c>
      <c r="I27" s="28">
        <v>3.7</v>
      </c>
      <c r="J27" s="31">
        <f t="shared" si="0"/>
        <v>25.299999999999997</v>
      </c>
      <c r="K27" s="45">
        <f t="shared" si="1"/>
        <v>30.452000000000002</v>
      </c>
      <c r="L27" s="27">
        <v>87.087000000000003</v>
      </c>
      <c r="M27" s="28">
        <v>74.400000000000006</v>
      </c>
      <c r="N27" s="28" t="s">
        <v>94</v>
      </c>
      <c r="O27" s="27">
        <v>56.341000000000001</v>
      </c>
      <c r="P27" s="28">
        <v>56.3</v>
      </c>
      <c r="Q27" s="28" t="s">
        <v>94</v>
      </c>
      <c r="R27" s="31">
        <f t="shared" si="2"/>
        <v>18.100000000000009</v>
      </c>
      <c r="S27" s="45">
        <f t="shared" si="3"/>
        <v>30.745999999999999</v>
      </c>
      <c r="T27" s="27">
        <v>3.2040000000000002</v>
      </c>
      <c r="U27" s="27">
        <v>8.734</v>
      </c>
      <c r="V27" s="1" t="s">
        <v>17</v>
      </c>
      <c r="X27" s="44">
        <v>84.947000000000003</v>
      </c>
      <c r="Y27" s="44">
        <v>55.51</v>
      </c>
      <c r="Z27" s="16">
        <f t="shared" si="4"/>
        <v>29.437000000000001</v>
      </c>
      <c r="AA27" s="16"/>
      <c r="AB27" s="43">
        <f t="shared" si="5"/>
        <v>8.3048750000000009</v>
      </c>
      <c r="AC27" s="15"/>
      <c r="AD27" s="86">
        <f t="shared" si="6"/>
        <v>8.734</v>
      </c>
      <c r="AE27" s="41">
        <f t="shared" si="7"/>
        <v>0</v>
      </c>
      <c r="AF27" s="40">
        <f t="shared" si="8"/>
        <v>3.1949999999999998</v>
      </c>
      <c r="AG27" s="39">
        <f t="shared" si="9"/>
        <v>9.0000000000003411E-3</v>
      </c>
      <c r="AH27" s="38">
        <f t="shared" si="10"/>
        <v>0.39830944130724005</v>
      </c>
    </row>
    <row r="28" spans="1:34" x14ac:dyDescent="0.2">
      <c r="A28" s="47" t="s">
        <v>138</v>
      </c>
      <c r="B28" s="46" t="s">
        <v>87</v>
      </c>
      <c r="C28" s="29">
        <v>24</v>
      </c>
      <c r="D28" s="27">
        <v>274.89600000000002</v>
      </c>
      <c r="E28" s="28">
        <v>77.7</v>
      </c>
      <c r="F28" s="28">
        <v>6.7</v>
      </c>
      <c r="G28" s="27">
        <v>242.98</v>
      </c>
      <c r="H28" s="28">
        <v>50.7</v>
      </c>
      <c r="I28" s="28">
        <v>3.5</v>
      </c>
      <c r="J28" s="31">
        <f t="shared" si="0"/>
        <v>27</v>
      </c>
      <c r="K28" s="45">
        <f t="shared" si="1"/>
        <v>31.916</v>
      </c>
      <c r="L28" s="27">
        <v>70.867000000000004</v>
      </c>
      <c r="M28" s="28">
        <v>74.2</v>
      </c>
      <c r="N28" s="28" t="s">
        <v>94</v>
      </c>
      <c r="O28" s="27">
        <v>38.777000000000001</v>
      </c>
      <c r="P28" s="28">
        <v>52.3</v>
      </c>
      <c r="Q28" s="28" t="s">
        <v>94</v>
      </c>
      <c r="R28" s="31">
        <f t="shared" si="2"/>
        <v>21.900000000000006</v>
      </c>
      <c r="S28" s="45">
        <f t="shared" si="3"/>
        <v>32.090000000000003</v>
      </c>
      <c r="T28" s="27">
        <v>3.1320000000000001</v>
      </c>
      <c r="U28" s="27">
        <v>9.0399999999999991</v>
      </c>
      <c r="V28" s="1" t="s">
        <v>17</v>
      </c>
      <c r="X28" s="44">
        <v>69.135999999999996</v>
      </c>
      <c r="Y28" s="44">
        <v>38.277999999999999</v>
      </c>
      <c r="Z28" s="16">
        <f t="shared" si="4"/>
        <v>30.858000000000001</v>
      </c>
      <c r="AA28" s="16"/>
      <c r="AB28" s="43">
        <f t="shared" si="5"/>
        <v>8.5292499999999993</v>
      </c>
      <c r="AC28" s="15"/>
      <c r="AD28" s="86">
        <f t="shared" si="6"/>
        <v>9.0399999999999991</v>
      </c>
      <c r="AE28" s="41">
        <f t="shared" si="7"/>
        <v>0</v>
      </c>
      <c r="AF28" s="40">
        <f t="shared" si="8"/>
        <v>3.1280000000000001</v>
      </c>
      <c r="AG28" s="39">
        <f t="shared" si="9"/>
        <v>4.0000000000000036E-3</v>
      </c>
      <c r="AH28" s="38">
        <f t="shared" si="10"/>
        <v>0.43542678409745655</v>
      </c>
    </row>
    <row r="29" spans="1:34" x14ac:dyDescent="0.2">
      <c r="A29" s="47" t="s">
        <v>139</v>
      </c>
      <c r="B29" s="46" t="s">
        <v>87</v>
      </c>
      <c r="C29" s="29">
        <v>24</v>
      </c>
      <c r="D29" s="27">
        <v>224.09399999999999</v>
      </c>
      <c r="E29" s="28">
        <v>76.099999999999994</v>
      </c>
      <c r="F29" s="28">
        <v>6.9</v>
      </c>
      <c r="G29" s="27">
        <v>192.77099999999999</v>
      </c>
      <c r="H29" s="28">
        <v>47.5</v>
      </c>
      <c r="I29" s="28">
        <v>3.5</v>
      </c>
      <c r="J29" s="31">
        <f t="shared" si="0"/>
        <v>28.599999999999994</v>
      </c>
      <c r="K29" s="45">
        <f t="shared" si="1"/>
        <v>31.323</v>
      </c>
      <c r="L29" s="27">
        <v>60.030999999999999</v>
      </c>
      <c r="M29" s="28">
        <v>72.900000000000006</v>
      </c>
      <c r="N29" s="28" t="s">
        <v>94</v>
      </c>
      <c r="O29" s="27">
        <v>28.271999999999998</v>
      </c>
      <c r="P29" s="28">
        <v>47.2</v>
      </c>
      <c r="Q29" s="28" t="s">
        <v>94</v>
      </c>
      <c r="R29" s="31">
        <f t="shared" si="2"/>
        <v>25.700000000000003</v>
      </c>
      <c r="S29" s="45">
        <f t="shared" si="3"/>
        <v>31.759</v>
      </c>
      <c r="T29" s="27">
        <v>2.9550000000000001</v>
      </c>
      <c r="U29" s="27">
        <v>7.9080000000000004</v>
      </c>
      <c r="V29" s="1" t="s">
        <v>17</v>
      </c>
      <c r="X29" s="44">
        <v>58.612000000000002</v>
      </c>
      <c r="Y29" s="44">
        <v>27.974</v>
      </c>
      <c r="Z29" s="16">
        <f t="shared" si="4"/>
        <v>30.638000000000002</v>
      </c>
      <c r="AA29" s="16"/>
      <c r="AB29" s="43">
        <f t="shared" si="5"/>
        <v>6.8665416666666665</v>
      </c>
      <c r="AC29" s="15"/>
      <c r="AD29" s="42">
        <f t="shared" si="6"/>
        <v>7.8970000000000002</v>
      </c>
      <c r="AE29" s="41">
        <f t="shared" si="7"/>
        <v>1.1000000000000121E-2</v>
      </c>
      <c r="AF29" s="40">
        <f t="shared" si="8"/>
        <v>2.952</v>
      </c>
      <c r="AG29" s="39">
        <f t="shared" si="9"/>
        <v>3.0000000000001137E-3</v>
      </c>
      <c r="AH29" s="38">
        <f t="shared" si="10"/>
        <v>0.35534390546295802</v>
      </c>
    </row>
    <row r="30" spans="1:34" x14ac:dyDescent="0.2">
      <c r="A30" s="47" t="s">
        <v>140</v>
      </c>
      <c r="B30" s="46" t="s">
        <v>141</v>
      </c>
      <c r="C30" s="29">
        <v>24</v>
      </c>
      <c r="D30" s="27">
        <v>187.125</v>
      </c>
      <c r="E30" s="28">
        <v>74.8</v>
      </c>
      <c r="F30" s="28">
        <v>7.1</v>
      </c>
      <c r="G30" s="27">
        <v>160.21199999999999</v>
      </c>
      <c r="H30" s="28">
        <v>46</v>
      </c>
      <c r="I30" s="28">
        <v>3.4</v>
      </c>
      <c r="J30" s="31">
        <f t="shared" si="0"/>
        <v>28.799999999999997</v>
      </c>
      <c r="K30" s="45">
        <f t="shared" si="1"/>
        <v>26.913</v>
      </c>
      <c r="L30" s="27">
        <v>73.680999999999997</v>
      </c>
      <c r="M30" s="28">
        <v>73.099999999999994</v>
      </c>
      <c r="N30" s="28" t="s">
        <v>94</v>
      </c>
      <c r="O30" s="27">
        <v>45.518999999999998</v>
      </c>
      <c r="P30" s="28">
        <v>52.4</v>
      </c>
      <c r="Q30" s="28" t="s">
        <v>94</v>
      </c>
      <c r="R30" s="31">
        <f t="shared" si="2"/>
        <v>20.699999999999996</v>
      </c>
      <c r="S30" s="45">
        <f t="shared" si="3"/>
        <v>28.161999999999999</v>
      </c>
      <c r="T30" s="27">
        <v>2.9039999999999999</v>
      </c>
      <c r="U30" s="27">
        <v>6.6429999999999998</v>
      </c>
      <c r="V30" s="1" t="s">
        <v>17</v>
      </c>
      <c r="X30" s="44">
        <v>71.927999999999997</v>
      </c>
      <c r="Y30" s="44">
        <v>44.926000000000002</v>
      </c>
      <c r="Z30" s="16">
        <f t="shared" si="4"/>
        <v>27.001999999999999</v>
      </c>
      <c r="AA30" s="16"/>
      <c r="AB30" s="43">
        <f t="shared" si="5"/>
        <v>4.8035833333333331</v>
      </c>
      <c r="AC30" s="15"/>
      <c r="AD30" s="42">
        <f t="shared" si="6"/>
        <v>6.6269999999999998</v>
      </c>
      <c r="AE30" s="41">
        <f t="shared" si="7"/>
        <v>1.6000000000000014E-2</v>
      </c>
      <c r="AF30" s="91">
        <f t="shared" si="8"/>
        <v>2.9039999999999999</v>
      </c>
      <c r="AG30" s="39">
        <f t="shared" si="9"/>
        <v>0</v>
      </c>
      <c r="AH30" s="38">
        <f t="shared" si="10"/>
        <v>-5.5551394402415952E-2</v>
      </c>
    </row>
    <row r="31" spans="1:34" x14ac:dyDescent="0.2">
      <c r="A31" s="47" t="s">
        <v>142</v>
      </c>
      <c r="B31" s="46" t="s">
        <v>87</v>
      </c>
      <c r="C31" s="29">
        <v>24</v>
      </c>
      <c r="D31" s="27">
        <v>249.52500000000001</v>
      </c>
      <c r="E31" s="28">
        <v>72.5</v>
      </c>
      <c r="F31" s="28">
        <v>6.9</v>
      </c>
      <c r="G31" s="27">
        <v>217.05799999999999</v>
      </c>
      <c r="H31" s="28">
        <v>50.5</v>
      </c>
      <c r="I31" s="28">
        <v>3.4</v>
      </c>
      <c r="J31" s="31">
        <f t="shared" si="0"/>
        <v>22</v>
      </c>
      <c r="K31" s="45">
        <f t="shared" si="1"/>
        <v>32.466999999999999</v>
      </c>
      <c r="L31" s="27">
        <v>116.7</v>
      </c>
      <c r="M31" s="28">
        <v>72.2</v>
      </c>
      <c r="N31" s="28" t="s">
        <v>94</v>
      </c>
      <c r="O31" s="27">
        <v>82.676000000000002</v>
      </c>
      <c r="P31" s="28">
        <v>58.2</v>
      </c>
      <c r="Q31" s="28" t="s">
        <v>94</v>
      </c>
      <c r="R31" s="31">
        <f t="shared" si="2"/>
        <v>14</v>
      </c>
      <c r="S31" s="45">
        <f t="shared" si="3"/>
        <v>34.024000000000001</v>
      </c>
      <c r="T31" s="27">
        <v>3.5059999999999998</v>
      </c>
      <c r="U31" s="27">
        <v>7.1559999999999997</v>
      </c>
      <c r="V31" s="1" t="s">
        <v>17</v>
      </c>
      <c r="X31" s="44">
        <v>113.98399999999999</v>
      </c>
      <c r="Y31" s="44">
        <v>81.378</v>
      </c>
      <c r="Z31" s="16">
        <f t="shared" si="4"/>
        <v>32.606000000000002</v>
      </c>
      <c r="AA31" s="16"/>
      <c r="AB31" s="43">
        <f t="shared" si="5"/>
        <v>5.6533333333333333</v>
      </c>
      <c r="AC31" s="15"/>
      <c r="AD31" s="42">
        <f t="shared" si="6"/>
        <v>7.1289999999999996</v>
      </c>
      <c r="AE31" s="41">
        <f t="shared" si="7"/>
        <v>2.7000000000000135E-2</v>
      </c>
      <c r="AF31" s="40">
        <f t="shared" si="8"/>
        <v>3.4929999999999999</v>
      </c>
      <c r="AG31" s="39">
        <f t="shared" si="9"/>
        <v>1.2999999999999901E-2</v>
      </c>
      <c r="AH31" s="38">
        <f t="shared" si="10"/>
        <v>-6.4038183342702365E-2</v>
      </c>
    </row>
    <row r="32" spans="1:34" x14ac:dyDescent="0.2">
      <c r="A32" s="47" t="s">
        <v>143</v>
      </c>
      <c r="B32" s="46" t="s">
        <v>87</v>
      </c>
      <c r="C32" s="29">
        <v>24</v>
      </c>
      <c r="D32" s="27">
        <v>285.62099999999998</v>
      </c>
      <c r="E32" s="28">
        <v>70.2</v>
      </c>
      <c r="F32" s="28">
        <v>6.7</v>
      </c>
      <c r="G32" s="27">
        <v>254.78</v>
      </c>
      <c r="H32" s="28">
        <v>49.8</v>
      </c>
      <c r="I32" s="28">
        <v>3.4</v>
      </c>
      <c r="J32" s="31">
        <f t="shared" si="0"/>
        <v>20.400000000000006</v>
      </c>
      <c r="K32" s="45">
        <f t="shared" si="1"/>
        <v>30.841000000000001</v>
      </c>
      <c r="L32" s="27">
        <v>123.86799999999999</v>
      </c>
      <c r="M32" s="28">
        <v>70</v>
      </c>
      <c r="N32" s="28" t="s">
        <v>94</v>
      </c>
      <c r="O32" s="27">
        <v>91.406999999999996</v>
      </c>
      <c r="P32" s="28">
        <v>57</v>
      </c>
      <c r="Q32" s="28" t="s">
        <v>94</v>
      </c>
      <c r="R32" s="31">
        <f t="shared" si="2"/>
        <v>13</v>
      </c>
      <c r="S32" s="45">
        <f t="shared" si="3"/>
        <v>32.460999999999999</v>
      </c>
      <c r="T32" s="27">
        <v>3.3519999999999999</v>
      </c>
      <c r="U32" s="27">
        <v>7.3620000000000001</v>
      </c>
      <c r="V32" s="1" t="s">
        <v>17</v>
      </c>
      <c r="X32" s="44">
        <v>121.149</v>
      </c>
      <c r="Y32" s="44">
        <v>90.027000000000001</v>
      </c>
      <c r="Z32" s="16">
        <f t="shared" si="4"/>
        <v>31.122</v>
      </c>
      <c r="AA32" s="16"/>
      <c r="AB32" s="43">
        <f t="shared" si="5"/>
        <v>6.8647083333333327</v>
      </c>
      <c r="AC32" s="15"/>
      <c r="AD32" s="42">
        <f t="shared" si="6"/>
        <v>7.3630000000000004</v>
      </c>
      <c r="AE32" s="41">
        <f t="shared" si="7"/>
        <v>-1.000000000000334E-3</v>
      </c>
      <c r="AF32" s="40">
        <f t="shared" si="8"/>
        <v>3.3490000000000002</v>
      </c>
      <c r="AG32" s="39">
        <f t="shared" si="9"/>
        <v>2.9999999999996696E-3</v>
      </c>
      <c r="AH32" s="38">
        <f t="shared" si="10"/>
        <v>-0.11029123165083556</v>
      </c>
    </row>
    <row r="33" spans="1:38" x14ac:dyDescent="0.2">
      <c r="A33" s="47" t="s">
        <v>144</v>
      </c>
      <c r="B33" s="46" t="s">
        <v>145</v>
      </c>
      <c r="C33" s="29">
        <v>24</v>
      </c>
      <c r="D33" s="27">
        <v>248.352</v>
      </c>
      <c r="E33" s="28">
        <v>69.2</v>
      </c>
      <c r="F33" s="28">
        <v>5.8</v>
      </c>
      <c r="G33" s="27">
        <v>217.155</v>
      </c>
      <c r="H33" s="28">
        <v>46.8</v>
      </c>
      <c r="I33" s="28">
        <v>3.9</v>
      </c>
      <c r="J33" s="31">
        <f t="shared" si="0"/>
        <v>22.400000000000006</v>
      </c>
      <c r="K33" s="45">
        <f t="shared" si="1"/>
        <v>31.196999999999999</v>
      </c>
      <c r="L33" s="27">
        <v>103.82899999999999</v>
      </c>
      <c r="M33" s="28">
        <v>69</v>
      </c>
      <c r="N33" s="28" t="s">
        <v>94</v>
      </c>
      <c r="O33" s="27">
        <v>71.099999999999994</v>
      </c>
      <c r="P33" s="28">
        <v>54.5</v>
      </c>
      <c r="Q33" s="28" t="s">
        <v>94</v>
      </c>
      <c r="R33" s="31">
        <f t="shared" si="2"/>
        <v>14.5</v>
      </c>
      <c r="S33" s="45">
        <f t="shared" si="3"/>
        <v>32.728999999999999</v>
      </c>
      <c r="T33" s="27">
        <v>3.1920000000000002</v>
      </c>
      <c r="U33" s="27">
        <v>7.0259999999999998</v>
      </c>
      <c r="V33" s="1" t="s">
        <v>17</v>
      </c>
      <c r="X33" s="44">
        <v>101.608</v>
      </c>
      <c r="Y33" s="44">
        <v>70.111999999999995</v>
      </c>
      <c r="Z33" s="16">
        <f t="shared" si="4"/>
        <v>31.495999999999999</v>
      </c>
      <c r="AA33" s="16"/>
      <c r="AB33" s="43">
        <f t="shared" si="5"/>
        <v>6.1267916666666666</v>
      </c>
      <c r="AC33" s="15"/>
      <c r="AD33" s="42">
        <f t="shared" si="6"/>
        <v>7.0229999999999997</v>
      </c>
      <c r="AE33" s="41">
        <f t="shared" si="7"/>
        <v>3.0000000000001137E-3</v>
      </c>
      <c r="AF33" s="40">
        <f t="shared" si="8"/>
        <v>3.19</v>
      </c>
      <c r="AG33" s="39">
        <f t="shared" si="9"/>
        <v>2.0000000000002238E-3</v>
      </c>
      <c r="AH33" s="38">
        <f t="shared" si="10"/>
        <v>-0.13768966866984389</v>
      </c>
    </row>
    <row r="34" spans="1:38" x14ac:dyDescent="0.2">
      <c r="A34" s="47" t="s">
        <v>146</v>
      </c>
      <c r="B34" s="46" t="s">
        <v>87</v>
      </c>
      <c r="C34" s="29">
        <v>24</v>
      </c>
      <c r="D34" s="27">
        <v>330.673</v>
      </c>
      <c r="E34" s="28">
        <v>69.2</v>
      </c>
      <c r="F34" s="28">
        <v>6.9</v>
      </c>
      <c r="G34" s="27">
        <v>300.387</v>
      </c>
      <c r="H34" s="28">
        <v>49.9</v>
      </c>
      <c r="I34" s="28">
        <v>3.7</v>
      </c>
      <c r="J34" s="31">
        <f t="shared" si="0"/>
        <v>19.300000000000004</v>
      </c>
      <c r="K34" s="45">
        <f t="shared" si="1"/>
        <v>30.286000000000001</v>
      </c>
      <c r="L34" s="27">
        <v>122.102</v>
      </c>
      <c r="M34" s="28">
        <v>69</v>
      </c>
      <c r="N34" s="28" t="s">
        <v>94</v>
      </c>
      <c r="O34" s="27">
        <v>90.424000000000007</v>
      </c>
      <c r="P34" s="28">
        <v>56</v>
      </c>
      <c r="Q34" s="28" t="s">
        <v>94</v>
      </c>
      <c r="R34" s="31">
        <f t="shared" si="2"/>
        <v>13</v>
      </c>
      <c r="S34" s="45">
        <f t="shared" si="3"/>
        <v>31.678000000000001</v>
      </c>
      <c r="T34" s="27">
        <v>3.2629999999999999</v>
      </c>
      <c r="U34" s="27">
        <v>7.91</v>
      </c>
      <c r="V34" s="1" t="s">
        <v>17</v>
      </c>
      <c r="X34" s="44">
        <v>119.486</v>
      </c>
      <c r="Y34" s="44">
        <v>89.102000000000004</v>
      </c>
      <c r="Z34" s="16">
        <f t="shared" si="4"/>
        <v>30.384</v>
      </c>
      <c r="AA34" s="16"/>
      <c r="AB34" s="43">
        <f t="shared" si="5"/>
        <v>8.8035416666666659</v>
      </c>
      <c r="AC34" s="15"/>
      <c r="AD34" s="42">
        <f t="shared" si="6"/>
        <v>7.8929999999999998</v>
      </c>
      <c r="AE34" s="41">
        <f t="shared" si="7"/>
        <v>1.7000000000000348E-2</v>
      </c>
      <c r="AF34" s="40">
        <f t="shared" si="8"/>
        <v>3.2549999999999999</v>
      </c>
      <c r="AG34" s="39">
        <f t="shared" si="9"/>
        <v>8.0000000000000071E-3</v>
      </c>
      <c r="AH34" s="38">
        <f t="shared" si="10"/>
        <v>-3.2624580957231496E-2</v>
      </c>
    </row>
    <row r="35" spans="1:38" x14ac:dyDescent="0.2">
      <c r="A35" s="47" t="s">
        <v>147</v>
      </c>
      <c r="B35" s="46" t="s">
        <v>87</v>
      </c>
      <c r="C35" s="29">
        <v>24</v>
      </c>
      <c r="D35" s="27">
        <v>342.03800000000001</v>
      </c>
      <c r="E35" s="28">
        <v>69.5</v>
      </c>
      <c r="F35" s="28">
        <v>7.1</v>
      </c>
      <c r="G35" s="27">
        <v>311.11200000000002</v>
      </c>
      <c r="H35" s="28">
        <v>50.8</v>
      </c>
      <c r="I35" s="28">
        <v>3.7</v>
      </c>
      <c r="J35" s="31">
        <f t="shared" si="0"/>
        <v>18.700000000000003</v>
      </c>
      <c r="K35" s="45">
        <f t="shared" si="1"/>
        <v>30.925999999999998</v>
      </c>
      <c r="L35" s="27">
        <v>124.398</v>
      </c>
      <c r="M35" s="28">
        <v>69.3</v>
      </c>
      <c r="N35" s="28" t="s">
        <v>94</v>
      </c>
      <c r="O35" s="27">
        <v>92.593000000000004</v>
      </c>
      <c r="P35" s="28">
        <v>56.6</v>
      </c>
      <c r="Q35" s="28" t="s">
        <v>94</v>
      </c>
      <c r="R35" s="31">
        <f t="shared" si="2"/>
        <v>12.699999999999996</v>
      </c>
      <c r="S35" s="45">
        <f t="shared" si="3"/>
        <v>31.805</v>
      </c>
      <c r="T35" s="27">
        <v>3.28</v>
      </c>
      <c r="U35" s="27">
        <v>7.99</v>
      </c>
      <c r="V35" s="1" t="s">
        <v>17</v>
      </c>
      <c r="X35" s="44">
        <v>121.71599999999999</v>
      </c>
      <c r="Y35" s="44">
        <v>91.215000000000003</v>
      </c>
      <c r="Z35" s="16">
        <f t="shared" si="4"/>
        <v>30.501000000000001</v>
      </c>
      <c r="AA35" s="16"/>
      <c r="AB35" s="43">
        <f t="shared" si="5"/>
        <v>9.1623750000000008</v>
      </c>
      <c r="AC35" s="15"/>
      <c r="AD35" s="42">
        <f t="shared" si="6"/>
        <v>7.9669999999999996</v>
      </c>
      <c r="AE35" s="41">
        <f t="shared" si="7"/>
        <v>2.3000000000000576E-2</v>
      </c>
      <c r="AF35" s="40">
        <f t="shared" si="8"/>
        <v>3.2719999999999998</v>
      </c>
      <c r="AG35" s="39">
        <f t="shared" si="9"/>
        <v>8.0000000000000071E-3</v>
      </c>
      <c r="AH35" s="38">
        <f t="shared" si="10"/>
        <v>0.13660675255213464</v>
      </c>
    </row>
    <row r="36" spans="1:38" x14ac:dyDescent="0.2">
      <c r="A36" s="47" t="s">
        <v>148</v>
      </c>
      <c r="B36" s="46" t="s">
        <v>87</v>
      </c>
      <c r="C36" s="29">
        <v>24</v>
      </c>
      <c r="D36" s="27">
        <v>313.55099999999999</v>
      </c>
      <c r="E36" s="28">
        <v>69</v>
      </c>
      <c r="F36" s="28">
        <v>7.2</v>
      </c>
      <c r="G36" s="27">
        <v>282.36200000000002</v>
      </c>
      <c r="H36" s="28">
        <v>49.8</v>
      </c>
      <c r="I36" s="28">
        <v>3.6</v>
      </c>
      <c r="J36" s="31">
        <f t="shared" si="0"/>
        <v>19.200000000000003</v>
      </c>
      <c r="K36" s="45">
        <f t="shared" si="1"/>
        <v>31.189</v>
      </c>
      <c r="L36" s="27">
        <v>126.077</v>
      </c>
      <c r="M36" s="28">
        <v>68.900000000000006</v>
      </c>
      <c r="N36" s="28" t="s">
        <v>94</v>
      </c>
      <c r="O36" s="27">
        <v>94.156000000000006</v>
      </c>
      <c r="P36" s="28">
        <v>56.5</v>
      </c>
      <c r="Q36" s="28" t="s">
        <v>94</v>
      </c>
      <c r="R36" s="31">
        <f t="shared" si="2"/>
        <v>12.400000000000006</v>
      </c>
      <c r="S36" s="45">
        <f t="shared" si="3"/>
        <v>31.920999999999999</v>
      </c>
      <c r="T36" s="27">
        <v>3.2629999999999999</v>
      </c>
      <c r="U36" s="27">
        <v>7.6050000000000004</v>
      </c>
      <c r="V36" s="1" t="s">
        <v>17</v>
      </c>
      <c r="X36" s="44">
        <v>123.38800000000001</v>
      </c>
      <c r="Y36" s="44">
        <v>92.757000000000005</v>
      </c>
      <c r="Z36" s="16">
        <f t="shared" si="4"/>
        <v>30.631</v>
      </c>
      <c r="AA36" s="16"/>
      <c r="AB36" s="43">
        <f t="shared" si="5"/>
        <v>7.9002083333333344</v>
      </c>
      <c r="AC36" s="15"/>
      <c r="AD36" s="42">
        <f t="shared" si="6"/>
        <v>7.5730000000000004</v>
      </c>
      <c r="AE36" s="41">
        <f t="shared" si="7"/>
        <v>3.2000000000000028E-2</v>
      </c>
      <c r="AF36" s="40">
        <f t="shared" si="8"/>
        <v>3.2610000000000001</v>
      </c>
      <c r="AG36" s="39">
        <f t="shared" si="9"/>
        <v>1.9999999999997797E-3</v>
      </c>
      <c r="AH36" s="38">
        <f t="shared" si="10"/>
        <v>0.19761865973466677</v>
      </c>
    </row>
    <row r="37" spans="1:38" x14ac:dyDescent="0.2">
      <c r="A37" s="47" t="s">
        <v>149</v>
      </c>
      <c r="B37" s="46" t="s">
        <v>87</v>
      </c>
      <c r="C37" s="29">
        <v>24</v>
      </c>
      <c r="D37" s="27">
        <v>326.39699999999999</v>
      </c>
      <c r="E37" s="28">
        <v>68.599999999999994</v>
      </c>
      <c r="F37" s="28">
        <v>6.6</v>
      </c>
      <c r="G37" s="27">
        <v>286.30099999999999</v>
      </c>
      <c r="H37" s="28">
        <v>49.4</v>
      </c>
      <c r="I37" s="28">
        <v>3.5</v>
      </c>
      <c r="J37" s="31">
        <f t="shared" si="0"/>
        <v>19.199999999999996</v>
      </c>
      <c r="K37" s="45">
        <f t="shared" si="1"/>
        <v>40.095999999999997</v>
      </c>
      <c r="L37" s="27">
        <v>128.99</v>
      </c>
      <c r="M37" s="28">
        <v>68.400000000000006</v>
      </c>
      <c r="N37" s="28" t="s">
        <v>94</v>
      </c>
      <c r="O37" s="27">
        <v>88.424999999999997</v>
      </c>
      <c r="P37" s="28">
        <v>55.8</v>
      </c>
      <c r="Q37" s="28" t="s">
        <v>94</v>
      </c>
      <c r="R37" s="31">
        <f t="shared" si="2"/>
        <v>12.600000000000009</v>
      </c>
      <c r="S37" s="45">
        <f t="shared" si="3"/>
        <v>40.564999999999998</v>
      </c>
      <c r="T37" s="27">
        <v>3.782</v>
      </c>
      <c r="U37" s="27">
        <v>8.25</v>
      </c>
      <c r="V37" s="1" t="s">
        <v>17</v>
      </c>
      <c r="X37" s="44">
        <v>126.274</v>
      </c>
      <c r="Y37" s="44">
        <v>87.141999999999996</v>
      </c>
      <c r="Z37" s="16">
        <f t="shared" si="4"/>
        <v>39.131999999999998</v>
      </c>
      <c r="AA37" s="16"/>
      <c r="AB37" s="43">
        <f t="shared" si="5"/>
        <v>8.2982916666666657</v>
      </c>
      <c r="AC37" s="15"/>
      <c r="AD37" s="42">
        <f t="shared" si="6"/>
        <v>8.2479999999999993</v>
      </c>
      <c r="AE37" s="41">
        <f t="shared" si="7"/>
        <v>2.0000000000006679E-3</v>
      </c>
      <c r="AF37" s="40">
        <f t="shared" si="8"/>
        <v>3.7749999999999999</v>
      </c>
      <c r="AG37" s="39">
        <f t="shared" si="9"/>
        <v>7.0000000000001172E-3</v>
      </c>
      <c r="AH37" s="38">
        <f t="shared" si="10"/>
        <v>0.3367085689536532</v>
      </c>
    </row>
    <row r="38" spans="1:38" x14ac:dyDescent="0.2">
      <c r="A38" s="47" t="s">
        <v>150</v>
      </c>
      <c r="B38" s="46" t="s">
        <v>87</v>
      </c>
      <c r="C38" s="29">
        <v>24</v>
      </c>
      <c r="D38" s="27">
        <v>329.863</v>
      </c>
      <c r="E38" s="28">
        <v>70</v>
      </c>
      <c r="F38" s="28">
        <v>7</v>
      </c>
      <c r="G38" s="27">
        <v>299.66699999999997</v>
      </c>
      <c r="H38" s="28">
        <v>50.7</v>
      </c>
      <c r="I38" s="28">
        <v>3.6</v>
      </c>
      <c r="J38" s="31">
        <f t="shared" ref="J38:J44" si="11">E38-H38</f>
        <v>19.299999999999997</v>
      </c>
      <c r="K38" s="45">
        <f t="shared" ref="K38:K44" si="12">ROUND(D38-G38,3)</f>
        <v>30.196000000000002</v>
      </c>
      <c r="L38" s="27">
        <v>122.568</v>
      </c>
      <c r="M38" s="28">
        <v>69.8</v>
      </c>
      <c r="N38" s="28">
        <v>0</v>
      </c>
      <c r="O38" s="27">
        <v>91.775999999999996</v>
      </c>
      <c r="P38" s="28">
        <v>56.8</v>
      </c>
      <c r="Q38" s="28">
        <v>0</v>
      </c>
      <c r="R38" s="31">
        <f t="shared" ref="R38:R43" si="13">M38-P38</f>
        <v>13</v>
      </c>
      <c r="S38" s="45">
        <f t="shared" ref="S38:S43" si="14">ROUND(L38-O38,3)</f>
        <v>30.792000000000002</v>
      </c>
      <c r="T38" s="27">
        <v>3.2360000000000002</v>
      </c>
      <c r="U38" s="27">
        <v>7.9009999999999998</v>
      </c>
      <c r="V38" s="1" t="s">
        <v>17</v>
      </c>
      <c r="X38" s="44">
        <v>119.892</v>
      </c>
      <c r="Y38" s="44">
        <v>90.399000000000001</v>
      </c>
      <c r="Z38" s="16">
        <f t="shared" si="4"/>
        <v>29.492999999999999</v>
      </c>
      <c r="AA38" s="16"/>
      <c r="AB38" s="43">
        <f t="shared" si="5"/>
        <v>8.7194999999999983</v>
      </c>
      <c r="AC38" s="15"/>
      <c r="AD38" s="42">
        <f t="shared" si="6"/>
        <v>7.8970000000000002</v>
      </c>
      <c r="AE38" s="41">
        <f t="shared" si="7"/>
        <v>3.9999999999995595E-3</v>
      </c>
      <c r="AF38" s="40">
        <f t="shared" si="8"/>
        <v>3.234</v>
      </c>
      <c r="AG38" s="39">
        <f t="shared" si="9"/>
        <v>2.0000000000002238E-3</v>
      </c>
      <c r="AH38" s="38">
        <f t="shared" si="10"/>
        <v>0.23459373237627199</v>
      </c>
    </row>
    <row r="39" spans="1:38" x14ac:dyDescent="0.2">
      <c r="A39" s="47" t="s">
        <v>151</v>
      </c>
      <c r="B39" s="46" t="s">
        <v>87</v>
      </c>
      <c r="C39" s="29">
        <v>24</v>
      </c>
      <c r="D39" s="27">
        <v>345.02800000000002</v>
      </c>
      <c r="E39" s="28">
        <v>69.7</v>
      </c>
      <c r="F39" s="28">
        <v>7.1</v>
      </c>
      <c r="G39" s="27">
        <v>313.79399999999998</v>
      </c>
      <c r="H39" s="28">
        <v>50.8</v>
      </c>
      <c r="I39" s="28">
        <v>3.7</v>
      </c>
      <c r="J39" s="31">
        <f t="shared" si="11"/>
        <v>18.900000000000006</v>
      </c>
      <c r="K39" s="45">
        <f t="shared" si="12"/>
        <v>31.234000000000002</v>
      </c>
      <c r="L39" s="27">
        <v>124.05800000000001</v>
      </c>
      <c r="M39" s="28">
        <v>69.5</v>
      </c>
      <c r="N39" s="28">
        <v>0</v>
      </c>
      <c r="O39" s="27">
        <v>92.39</v>
      </c>
      <c r="P39" s="28">
        <v>56.6</v>
      </c>
      <c r="Q39" s="28">
        <v>0</v>
      </c>
      <c r="R39" s="31">
        <f t="shared" si="13"/>
        <v>12.899999999999999</v>
      </c>
      <c r="S39" s="45">
        <f t="shared" si="14"/>
        <v>31.667999999999999</v>
      </c>
      <c r="T39" s="27">
        <v>3.2869999999999999</v>
      </c>
      <c r="U39" s="27">
        <v>8.1240000000000006</v>
      </c>
      <c r="V39" s="1" t="s">
        <v>17</v>
      </c>
      <c r="X39" s="44">
        <v>121.36799999999999</v>
      </c>
      <c r="Y39" s="44">
        <v>91.010999999999996</v>
      </c>
      <c r="Z39" s="16">
        <f t="shared" si="4"/>
        <v>30.356999999999999</v>
      </c>
      <c r="AA39" s="16"/>
      <c r="AB39" s="43">
        <f t="shared" si="5"/>
        <v>9.2826249999999995</v>
      </c>
      <c r="AC39" s="15"/>
      <c r="AD39" s="42">
        <f t="shared" si="6"/>
        <v>8.1080000000000005</v>
      </c>
      <c r="AE39" s="41">
        <f t="shared" si="7"/>
        <v>1.6000000000000014E-2</v>
      </c>
      <c r="AF39" s="40">
        <f t="shared" si="8"/>
        <v>3.2839999999999998</v>
      </c>
      <c r="AG39" s="39">
        <f t="shared" si="9"/>
        <v>3.0000000000001137E-3</v>
      </c>
      <c r="AH39" s="38">
        <f t="shared" si="10"/>
        <v>0.27948271796146595</v>
      </c>
    </row>
    <row r="40" spans="1:38" x14ac:dyDescent="0.2">
      <c r="A40" s="47" t="s">
        <v>152</v>
      </c>
      <c r="B40" s="46" t="s">
        <v>87</v>
      </c>
      <c r="C40" s="29">
        <v>24</v>
      </c>
      <c r="D40" s="27">
        <v>347.60700000000003</v>
      </c>
      <c r="E40" s="28">
        <v>69.099999999999994</v>
      </c>
      <c r="F40" s="28">
        <v>7</v>
      </c>
      <c r="G40" s="27">
        <v>315.02600000000001</v>
      </c>
      <c r="H40" s="28">
        <v>50.3</v>
      </c>
      <c r="I40" s="28">
        <v>3.7</v>
      </c>
      <c r="J40" s="31">
        <f t="shared" si="11"/>
        <v>18.799999999999997</v>
      </c>
      <c r="K40" s="45">
        <f t="shared" si="12"/>
        <v>32.581000000000003</v>
      </c>
      <c r="L40" s="27">
        <v>123.842</v>
      </c>
      <c r="M40" s="28">
        <v>68.900000000000006</v>
      </c>
      <c r="N40" s="28">
        <v>0</v>
      </c>
      <c r="O40" s="27">
        <v>90.992000000000004</v>
      </c>
      <c r="P40" s="28">
        <v>56.1</v>
      </c>
      <c r="Q40" s="28">
        <v>0</v>
      </c>
      <c r="R40" s="31">
        <f t="shared" si="13"/>
        <v>12.800000000000004</v>
      </c>
      <c r="S40" s="45">
        <f t="shared" si="14"/>
        <v>32.85</v>
      </c>
      <c r="T40" s="27">
        <v>3.323</v>
      </c>
      <c r="U40" s="27">
        <v>8.1809999999999992</v>
      </c>
      <c r="V40" s="1" t="s">
        <v>17</v>
      </c>
      <c r="X40" s="44">
        <v>121.199</v>
      </c>
      <c r="Y40" s="44">
        <v>89.656000000000006</v>
      </c>
      <c r="Z40" s="16">
        <f t="shared" si="4"/>
        <v>31.542999999999999</v>
      </c>
      <c r="AA40" s="16"/>
      <c r="AB40" s="43">
        <f t="shared" si="5"/>
        <v>9.3904166666666669</v>
      </c>
      <c r="AC40" s="15"/>
      <c r="AD40" s="42">
        <f t="shared" si="6"/>
        <v>8.1739999999999995</v>
      </c>
      <c r="AE40" s="41">
        <f t="shared" si="7"/>
        <v>6.9999999999996732E-3</v>
      </c>
      <c r="AF40" s="40">
        <f t="shared" si="8"/>
        <v>3.3210000000000002</v>
      </c>
      <c r="AG40" s="39">
        <f t="shared" si="9"/>
        <v>1.9999999999997797E-3</v>
      </c>
      <c r="AH40" s="38">
        <f t="shared" si="10"/>
        <v>0.32949661297797761</v>
      </c>
      <c r="AJ40" s="48"/>
      <c r="AK40" s="48"/>
      <c r="AL40" s="48"/>
    </row>
    <row r="41" spans="1:38" x14ac:dyDescent="0.2">
      <c r="A41" s="47" t="s">
        <v>153</v>
      </c>
      <c r="B41" s="46" t="s">
        <v>87</v>
      </c>
      <c r="C41" s="29">
        <v>24</v>
      </c>
      <c r="D41" s="27">
        <v>324.06</v>
      </c>
      <c r="E41" s="28">
        <v>69.2</v>
      </c>
      <c r="F41" s="28">
        <v>6.9</v>
      </c>
      <c r="G41" s="27">
        <v>291.43</v>
      </c>
      <c r="H41" s="28">
        <v>49.2</v>
      </c>
      <c r="I41" s="28">
        <v>3.6</v>
      </c>
      <c r="J41" s="31">
        <f t="shared" si="11"/>
        <v>20</v>
      </c>
      <c r="K41" s="45">
        <f t="shared" si="12"/>
        <v>32.630000000000003</v>
      </c>
      <c r="L41" s="27">
        <v>114.443</v>
      </c>
      <c r="M41" s="28">
        <v>68.900000000000006</v>
      </c>
      <c r="N41" s="28">
        <v>0</v>
      </c>
      <c r="O41" s="27">
        <v>81.753</v>
      </c>
      <c r="P41" s="28">
        <v>55.6</v>
      </c>
      <c r="Q41" s="28">
        <v>0</v>
      </c>
      <c r="R41" s="31">
        <f t="shared" si="13"/>
        <v>13.300000000000004</v>
      </c>
      <c r="S41" s="45">
        <f t="shared" si="14"/>
        <v>32.69</v>
      </c>
      <c r="T41" s="27">
        <v>3.2410000000000001</v>
      </c>
      <c r="U41" s="27">
        <v>8.0990000000000002</v>
      </c>
      <c r="V41" s="1" t="s">
        <v>17</v>
      </c>
      <c r="X41" s="44">
        <v>112</v>
      </c>
      <c r="Y41" s="44">
        <v>80.572999999999993</v>
      </c>
      <c r="Z41" s="16">
        <f t="shared" si="4"/>
        <v>31.427</v>
      </c>
      <c r="AA41" s="16"/>
      <c r="AB41" s="43">
        <f t="shared" si="5"/>
        <v>8.7857083333333339</v>
      </c>
      <c r="AC41" s="15"/>
      <c r="AD41" s="42">
        <f t="shared" si="6"/>
        <v>8.0869999999999997</v>
      </c>
      <c r="AE41" s="41">
        <f t="shared" si="7"/>
        <v>1.2000000000000455E-2</v>
      </c>
      <c r="AF41" s="40">
        <f t="shared" si="8"/>
        <v>3.2370000000000001</v>
      </c>
      <c r="AG41" s="39">
        <f t="shared" si="9"/>
        <v>4.0000000000000036E-3</v>
      </c>
      <c r="AH41" s="38">
        <f t="shared" si="10"/>
        <v>0.41279209415640222</v>
      </c>
      <c r="AJ41" s="48"/>
      <c r="AK41" s="48"/>
      <c r="AL41" s="48"/>
    </row>
    <row r="42" spans="1:38" x14ac:dyDescent="0.2">
      <c r="A42" s="47" t="s">
        <v>154</v>
      </c>
      <c r="B42" s="46" t="s">
        <v>87</v>
      </c>
      <c r="C42" s="29">
        <v>24</v>
      </c>
      <c r="D42" s="27">
        <v>265.09399999999999</v>
      </c>
      <c r="E42" s="28">
        <v>68.8</v>
      </c>
      <c r="F42" s="28">
        <v>6.9</v>
      </c>
      <c r="G42" s="27">
        <v>232.6</v>
      </c>
      <c r="H42" s="28">
        <v>45.5</v>
      </c>
      <c r="I42" s="28">
        <v>3.6</v>
      </c>
      <c r="J42" s="31">
        <f t="shared" si="11"/>
        <v>23.299999999999997</v>
      </c>
      <c r="K42" s="45">
        <f t="shared" si="12"/>
        <v>32.494</v>
      </c>
      <c r="L42" s="27">
        <v>94.247</v>
      </c>
      <c r="M42" s="28">
        <v>68.5</v>
      </c>
      <c r="N42" s="28">
        <v>0</v>
      </c>
      <c r="O42" s="27">
        <v>61.502000000000002</v>
      </c>
      <c r="P42" s="28">
        <v>53.5</v>
      </c>
      <c r="Q42" s="28">
        <v>0</v>
      </c>
      <c r="R42" s="31">
        <f t="shared" si="13"/>
        <v>15</v>
      </c>
      <c r="S42" s="45">
        <f t="shared" si="14"/>
        <v>32.744999999999997</v>
      </c>
      <c r="T42" s="27">
        <v>3.0750000000000002</v>
      </c>
      <c r="U42" s="27">
        <v>7.6829999999999998</v>
      </c>
      <c r="V42" s="1" t="s">
        <v>17</v>
      </c>
      <c r="X42" s="44">
        <v>92.257000000000005</v>
      </c>
      <c r="Y42" s="44">
        <v>60.676000000000002</v>
      </c>
      <c r="Z42" s="16">
        <f t="shared" si="4"/>
        <v>31.581</v>
      </c>
      <c r="AA42" s="16"/>
      <c r="AB42" s="43">
        <f t="shared" si="5"/>
        <v>7.1634999999999991</v>
      </c>
      <c r="AC42" s="15"/>
      <c r="AD42" s="42">
        <f t="shared" si="6"/>
        <v>7.6550000000000002</v>
      </c>
      <c r="AE42" s="41">
        <f t="shared" si="7"/>
        <v>2.7999999999999581E-2</v>
      </c>
      <c r="AF42" s="40">
        <f t="shared" si="8"/>
        <v>3.073</v>
      </c>
      <c r="AG42" s="39">
        <f t="shared" si="9"/>
        <v>2.0000000000002238E-3</v>
      </c>
      <c r="AH42" s="38">
        <f t="shared" si="10"/>
        <v>0.39251934651762693</v>
      </c>
      <c r="AJ42" s="48"/>
      <c r="AK42" s="48"/>
      <c r="AL42" s="48"/>
    </row>
    <row r="43" spans="1:38" x14ac:dyDescent="0.2">
      <c r="A43" s="47" t="s">
        <v>155</v>
      </c>
      <c r="B43" s="46" t="s">
        <v>87</v>
      </c>
      <c r="C43" s="29">
        <v>24</v>
      </c>
      <c r="D43" s="27">
        <v>235.375</v>
      </c>
      <c r="E43" s="28">
        <v>69.2</v>
      </c>
      <c r="F43" s="28">
        <v>7.1</v>
      </c>
      <c r="G43" s="27">
        <v>202.61</v>
      </c>
      <c r="H43" s="28">
        <v>44.3</v>
      </c>
      <c r="I43" s="28">
        <v>3.5</v>
      </c>
      <c r="J43" s="31">
        <f t="shared" si="11"/>
        <v>24.900000000000006</v>
      </c>
      <c r="K43" s="45">
        <f t="shared" si="12"/>
        <v>32.765000000000001</v>
      </c>
      <c r="L43" s="27">
        <v>90.212000000000003</v>
      </c>
      <c r="M43" s="28">
        <v>68.599999999999994</v>
      </c>
      <c r="N43" s="28">
        <v>0</v>
      </c>
      <c r="O43" s="27">
        <v>56.927999999999997</v>
      </c>
      <c r="P43" s="28">
        <v>52.6</v>
      </c>
      <c r="Q43" s="28">
        <v>0</v>
      </c>
      <c r="R43" s="31">
        <f t="shared" si="13"/>
        <v>15.999999999999993</v>
      </c>
      <c r="S43" s="45">
        <f t="shared" si="14"/>
        <v>33.283999999999999</v>
      </c>
      <c r="T43" s="27">
        <v>3.1070000000000002</v>
      </c>
      <c r="U43" s="27">
        <v>7.3159999999999998</v>
      </c>
      <c r="V43" s="1" t="s">
        <v>17</v>
      </c>
      <c r="X43" s="44">
        <v>88.3</v>
      </c>
      <c r="Y43" s="44">
        <v>56.188000000000002</v>
      </c>
      <c r="Z43" s="16">
        <f t="shared" si="4"/>
        <v>32.112000000000002</v>
      </c>
      <c r="AA43" s="16"/>
      <c r="AB43" s="43">
        <f t="shared" si="5"/>
        <v>6.1009166666666674</v>
      </c>
      <c r="AC43" s="15"/>
      <c r="AD43" s="42">
        <f t="shared" si="6"/>
        <v>7.3120000000000003</v>
      </c>
      <c r="AE43" s="41">
        <f t="shared" si="7"/>
        <v>3.9999999999995595E-3</v>
      </c>
      <c r="AF43" s="40">
        <f t="shared" si="8"/>
        <v>3.1019999999999999</v>
      </c>
      <c r="AG43" s="39">
        <f t="shared" si="9"/>
        <v>5.0000000000003375E-3</v>
      </c>
      <c r="AH43" s="38">
        <f t="shared" si="10"/>
        <v>0.32229406248457559</v>
      </c>
      <c r="AJ43" s="48"/>
      <c r="AK43" s="48"/>
      <c r="AL43" s="48"/>
    </row>
    <row r="44" spans="1:38" x14ac:dyDescent="0.2">
      <c r="A44" s="47" t="s">
        <v>156</v>
      </c>
      <c r="B44" s="46" t="s">
        <v>160</v>
      </c>
      <c r="C44" s="29">
        <v>24</v>
      </c>
      <c r="D44" s="27">
        <v>271.10700000000003</v>
      </c>
      <c r="E44" s="28">
        <v>68.3</v>
      </c>
      <c r="F44" s="28">
        <v>7</v>
      </c>
      <c r="G44" s="27">
        <v>235.13300000000001</v>
      </c>
      <c r="H44" s="28">
        <v>45.3</v>
      </c>
      <c r="I44" s="28">
        <v>3.5</v>
      </c>
      <c r="J44" s="31">
        <f t="shared" si="11"/>
        <v>23</v>
      </c>
      <c r="K44" s="45">
        <f t="shared" si="12"/>
        <v>35.973999999999997</v>
      </c>
      <c r="L44" s="27">
        <v>99.210999999999999</v>
      </c>
      <c r="M44" s="28">
        <v>68</v>
      </c>
      <c r="N44" s="28">
        <v>0</v>
      </c>
      <c r="O44" s="27">
        <v>63.055999999999997</v>
      </c>
      <c r="P44" s="28">
        <v>53.1</v>
      </c>
      <c r="Q44" s="28">
        <v>0</v>
      </c>
      <c r="R44" s="31">
        <f>M44-P44</f>
        <v>14.899999999999999</v>
      </c>
      <c r="S44" s="45">
        <f>ROUND(L44-O44,3)</f>
        <v>36.155000000000001</v>
      </c>
      <c r="T44" s="27">
        <v>3.3069999999999999</v>
      </c>
      <c r="U44" s="27">
        <v>7.8719999999999999</v>
      </c>
      <c r="V44" s="1" t="s">
        <v>17</v>
      </c>
      <c r="X44" s="44">
        <v>97.143000000000001</v>
      </c>
      <c r="Y44" s="44">
        <v>62.222000000000001</v>
      </c>
      <c r="Z44" s="16">
        <f t="shared" si="4"/>
        <v>34.920999999999999</v>
      </c>
      <c r="AA44" s="16"/>
      <c r="AB44" s="43">
        <f t="shared" si="5"/>
        <v>7.2046250000000001</v>
      </c>
      <c r="AC44" s="15"/>
      <c r="AD44" s="42">
        <f t="shared" si="6"/>
        <v>7.8650000000000002</v>
      </c>
      <c r="AE44" s="41">
        <f t="shared" si="7"/>
        <v>6.9999999999996732E-3</v>
      </c>
      <c r="AF44" s="40">
        <f t="shared" si="8"/>
        <v>3.302</v>
      </c>
      <c r="AG44" s="39">
        <f t="shared" si="9"/>
        <v>4.9999999999998934E-3</v>
      </c>
      <c r="AH44" s="38">
        <f t="shared" si="10"/>
        <v>0.44783165272420167</v>
      </c>
      <c r="AJ44" s="48"/>
      <c r="AK44" s="48"/>
      <c r="AL44" s="48"/>
    </row>
    <row r="45" spans="1:38" x14ac:dyDescent="0.2">
      <c r="A45" s="47" t="s">
        <v>157</v>
      </c>
      <c r="B45" s="46" t="s">
        <v>87</v>
      </c>
      <c r="C45" s="29">
        <v>24</v>
      </c>
      <c r="D45" s="27">
        <v>288.55700000000002</v>
      </c>
      <c r="E45" s="28">
        <v>70.3</v>
      </c>
      <c r="F45" s="28">
        <v>7.1</v>
      </c>
      <c r="G45" s="27">
        <v>255.93799999999999</v>
      </c>
      <c r="H45" s="28">
        <v>47.1</v>
      </c>
      <c r="I45" s="28">
        <v>3.6</v>
      </c>
      <c r="J45" s="31">
        <f>E45-H45</f>
        <v>23.199999999999996</v>
      </c>
      <c r="K45" s="45">
        <f>ROUND(D45-G45,3)</f>
        <v>32.619</v>
      </c>
      <c r="L45" s="27">
        <v>91.52</v>
      </c>
      <c r="M45" s="28">
        <v>69</v>
      </c>
      <c r="N45" s="28">
        <v>0</v>
      </c>
      <c r="O45" s="27">
        <v>58.813000000000002</v>
      </c>
      <c r="P45" s="28">
        <v>52.5</v>
      </c>
      <c r="Q45" s="28">
        <v>0</v>
      </c>
      <c r="R45" s="31">
        <f>M45-P45</f>
        <v>16.5</v>
      </c>
      <c r="S45" s="45">
        <f>ROUND(L45-O45,3)</f>
        <v>32.707000000000001</v>
      </c>
      <c r="T45" s="27">
        <v>3.1309999999999998</v>
      </c>
      <c r="U45" s="27">
        <v>8.2609999999999992</v>
      </c>
      <c r="V45" s="1" t="s">
        <v>17</v>
      </c>
      <c r="X45" s="44">
        <v>89.563000000000002</v>
      </c>
      <c r="Y45" s="44">
        <v>58.051000000000002</v>
      </c>
      <c r="Z45" s="16">
        <f t="shared" si="4"/>
        <v>31.512</v>
      </c>
      <c r="AA45" s="16"/>
      <c r="AB45" s="43">
        <f t="shared" si="5"/>
        <v>8.2452916666666667</v>
      </c>
      <c r="AC45" s="15"/>
      <c r="AD45" s="42">
        <f t="shared" si="6"/>
        <v>8.2309999999999999</v>
      </c>
      <c r="AE45" s="41">
        <f t="shared" si="7"/>
        <v>2.9999999999999361E-2</v>
      </c>
      <c r="AF45" s="40">
        <f t="shared" si="8"/>
        <v>3.1320000000000001</v>
      </c>
      <c r="AG45" s="39">
        <f t="shared" si="9"/>
        <v>-1.000000000000334E-3</v>
      </c>
      <c r="AH45" s="38">
        <f t="shared" si="10"/>
        <v>0.43252662754260773</v>
      </c>
      <c r="AJ45" s="48"/>
      <c r="AK45" s="48"/>
      <c r="AL45" s="48"/>
    </row>
    <row r="46" spans="1:38" x14ac:dyDescent="0.2">
      <c r="A46" s="47" t="s">
        <v>158</v>
      </c>
      <c r="B46" s="46" t="s">
        <v>141</v>
      </c>
      <c r="C46" s="29">
        <v>24</v>
      </c>
      <c r="D46" s="27">
        <v>284.20699999999999</v>
      </c>
      <c r="E46" s="28">
        <v>72.7</v>
      </c>
      <c r="F46" s="28">
        <v>7.3</v>
      </c>
      <c r="G46" s="27">
        <v>251.17400000000001</v>
      </c>
      <c r="H46" s="28">
        <v>48.9</v>
      </c>
      <c r="I46" s="28">
        <v>3.6</v>
      </c>
      <c r="J46" s="31">
        <f>E46-H46</f>
        <v>23.800000000000004</v>
      </c>
      <c r="K46" s="45">
        <f>ROUND(D46-G46,3)</f>
        <v>33.033000000000001</v>
      </c>
      <c r="L46" s="27">
        <v>83.887</v>
      </c>
      <c r="M46" s="28">
        <v>69.599999999999994</v>
      </c>
      <c r="N46" s="28">
        <v>0</v>
      </c>
      <c r="O46" s="27">
        <v>50.545000000000002</v>
      </c>
      <c r="P46" s="28">
        <v>50.2</v>
      </c>
      <c r="Q46" s="28">
        <v>0</v>
      </c>
      <c r="R46" s="31">
        <f>M46-P46</f>
        <v>19.399999999999991</v>
      </c>
      <c r="S46" s="45">
        <f>ROUND(L46-O46,3)</f>
        <v>33.341999999999999</v>
      </c>
      <c r="T46" s="27">
        <v>3.2040000000000002</v>
      </c>
      <c r="U46" s="27">
        <v>8.3789999999999996</v>
      </c>
      <c r="V46" s="1" t="s">
        <v>17</v>
      </c>
      <c r="X46" s="44">
        <v>82.061000000000007</v>
      </c>
      <c r="Y46" s="44">
        <v>49.942999999999998</v>
      </c>
      <c r="Z46" s="16">
        <f t="shared" si="4"/>
        <v>32.118000000000002</v>
      </c>
      <c r="AA46" s="16"/>
      <c r="AB46" s="43">
        <f t="shared" si="5"/>
        <v>8.3846249999999998</v>
      </c>
      <c r="AC46" s="15"/>
      <c r="AD46" s="86">
        <f t="shared" si="6"/>
        <v>8.3789999999999996</v>
      </c>
      <c r="AE46" s="41">
        <f t="shared" si="7"/>
        <v>0</v>
      </c>
      <c r="AF46" s="91">
        <f t="shared" si="8"/>
        <v>3.2040000000000002</v>
      </c>
      <c r="AG46" s="39">
        <f t="shared" si="9"/>
        <v>0</v>
      </c>
      <c r="AH46" s="38">
        <f t="shared" si="10"/>
        <v>0.36428929745913158</v>
      </c>
    </row>
    <row r="47" spans="1:38" x14ac:dyDescent="0.2">
      <c r="A47" s="47" t="s">
        <v>159</v>
      </c>
      <c r="B47" s="46" t="s">
        <v>87</v>
      </c>
      <c r="C47" s="29">
        <v>24</v>
      </c>
      <c r="D47" s="27">
        <v>268.94</v>
      </c>
      <c r="E47" s="28">
        <v>75.5</v>
      </c>
      <c r="F47" s="28">
        <v>7.4</v>
      </c>
      <c r="G47" s="27">
        <v>238.25200000000001</v>
      </c>
      <c r="H47" s="28">
        <v>50.4</v>
      </c>
      <c r="I47" s="28">
        <v>3.5</v>
      </c>
      <c r="J47" s="31">
        <f>E47-H47</f>
        <v>25.1</v>
      </c>
      <c r="K47" s="45">
        <f>ROUND(D47-G47,3)</f>
        <v>30.687999999999999</v>
      </c>
      <c r="L47" s="27">
        <v>83.887</v>
      </c>
      <c r="M47" s="28">
        <v>70.599999999999994</v>
      </c>
      <c r="N47" s="28">
        <v>0</v>
      </c>
      <c r="O47" s="27">
        <v>52.692999999999998</v>
      </c>
      <c r="P47" s="28">
        <v>50.4</v>
      </c>
      <c r="Q47" s="28">
        <v>0</v>
      </c>
      <c r="R47" s="31">
        <f>M47-P47</f>
        <v>20.199999999999996</v>
      </c>
      <c r="S47" s="45">
        <f>ROUND(L47-O47,3)</f>
        <v>31.193999999999999</v>
      </c>
      <c r="T47" s="27">
        <v>3.169</v>
      </c>
      <c r="U47" s="27">
        <v>8.3130000000000006</v>
      </c>
      <c r="V47" s="1" t="s">
        <v>17</v>
      </c>
      <c r="X47" s="44">
        <v>82.015000000000001</v>
      </c>
      <c r="Y47" s="44">
        <v>52.061</v>
      </c>
      <c r="Z47" s="16">
        <f t="shared" si="4"/>
        <v>29.954000000000001</v>
      </c>
      <c r="AA47" s="16"/>
      <c r="AB47" s="43">
        <f t="shared" si="5"/>
        <v>7.7579583333333337</v>
      </c>
      <c r="AC47" s="15"/>
      <c r="AD47" s="42">
        <f t="shared" si="6"/>
        <v>8.2970000000000006</v>
      </c>
      <c r="AE47" s="41">
        <f t="shared" si="7"/>
        <v>1.6000000000000014E-2</v>
      </c>
      <c r="AF47" s="40">
        <f t="shared" si="8"/>
        <v>3.1659999999999999</v>
      </c>
      <c r="AG47" s="39">
        <f t="shared" si="9"/>
        <v>3.0000000000001137E-3</v>
      </c>
      <c r="AH47" s="38">
        <f t="shared" si="10"/>
        <v>0.30807716199654073</v>
      </c>
    </row>
    <row r="48" spans="1:38" x14ac:dyDescent="0.2">
      <c r="A48" s="29" t="s">
        <v>16</v>
      </c>
      <c r="B48" s="29"/>
      <c r="C48" s="29"/>
      <c r="D48" s="27">
        <f>ROUND(AVERAGE(D17:D47),3)</f>
        <v>290.21100000000001</v>
      </c>
      <c r="E48" s="28">
        <f>ROUND(AVERAGE(E17:E47),1)</f>
        <v>71.8</v>
      </c>
      <c r="F48" s="33">
        <f>IF(SUM(F17:F47)=0,0,ROUND(AVERAGE(F17:F47),1))</f>
        <v>6.7</v>
      </c>
      <c r="G48" s="27">
        <f>ROUND(AVERAGE(G17:G47),3)</f>
        <v>258.43299999999999</v>
      </c>
      <c r="H48" s="28">
        <f>ROUND(AVERAGE(H17:H47),1)</f>
        <v>49.3</v>
      </c>
      <c r="I48" s="33">
        <f>IF(SUM(I17:I47)=0,0,ROUND(AVERAGE(I17:I47),1))</f>
        <v>3.7</v>
      </c>
      <c r="J48" s="31">
        <f>ROUND(AVERAGE(J17:J47),1)</f>
        <v>22.5</v>
      </c>
      <c r="K48" s="27">
        <f>ROUND(AVERAGE(K17:K47),3)</f>
        <v>31.779</v>
      </c>
      <c r="L48" s="27">
        <f>ROUND(AVERAGE(L17:L47),3)</f>
        <v>106.994</v>
      </c>
      <c r="M48" s="28">
        <f>ROUND(AVERAGE(M17:M47),1)</f>
        <v>71</v>
      </c>
      <c r="N48" s="32">
        <f>IF(SUM(N17:N47)=0,0,ROUND(AVERAGE(N17:N47),1))</f>
        <v>0</v>
      </c>
      <c r="O48" s="27">
        <f>ROUND(AVERAGE(O17:O47),3)</f>
        <v>74.718000000000004</v>
      </c>
      <c r="P48" s="28">
        <f>ROUND(AVERAGE(P17:P47),1)</f>
        <v>55.5</v>
      </c>
      <c r="Q48" s="32">
        <f>IF(SUM(Q17:Q47)=0,0,ROUND(AVERAGE(Q17:Q47),1))</f>
        <v>0</v>
      </c>
      <c r="R48" s="31">
        <f>ROUND(AVERAGE(R17:R47),1)</f>
        <v>15.5</v>
      </c>
      <c r="S48" s="27">
        <f>ROUND(AVERAGE(S17:S47),3)</f>
        <v>32.276000000000003</v>
      </c>
      <c r="T48" s="27"/>
      <c r="U48" s="27"/>
      <c r="X48" s="30"/>
      <c r="Y48" s="30"/>
      <c r="Z48" s="30"/>
      <c r="AA48" s="30"/>
    </row>
    <row r="49" spans="1:34" x14ac:dyDescent="0.2">
      <c r="A49" s="29" t="s">
        <v>15</v>
      </c>
      <c r="B49" s="29"/>
      <c r="C49" s="29">
        <f>SUM(C17:C47)</f>
        <v>744</v>
      </c>
      <c r="D49" s="27">
        <f>SUM(D17:D47)</f>
        <v>8996.5530000000017</v>
      </c>
      <c r="E49" s="28"/>
      <c r="F49" s="28"/>
      <c r="G49" s="27">
        <f>SUM(G17:G47)</f>
        <v>8011.4170000000013</v>
      </c>
      <c r="H49" s="28"/>
      <c r="I49" s="28"/>
      <c r="J49" s="28"/>
      <c r="K49" s="27">
        <f>SUM(K17:K47)</f>
        <v>985.13600000000019</v>
      </c>
      <c r="L49" s="27">
        <f>SUM(L17:L47)</f>
        <v>3316.8049999999998</v>
      </c>
      <c r="M49" s="28"/>
      <c r="N49" s="28"/>
      <c r="O49" s="27">
        <f>SUM(O17:O47)</f>
        <v>2316.2430000000004</v>
      </c>
      <c r="P49" s="28"/>
      <c r="Q49" s="28"/>
      <c r="R49" s="28"/>
      <c r="S49" s="27">
        <f>SUM(S17:S47)</f>
        <v>1000.5619999999999</v>
      </c>
      <c r="T49" s="27">
        <f>SUM(T17:T47)</f>
        <v>101.20099999999999</v>
      </c>
      <c r="U49" s="27">
        <f>SUM(U17:U47)</f>
        <v>248.41399999999999</v>
      </c>
      <c r="X49" s="16">
        <f>SUM(X17:X47)</f>
        <v>3242.14</v>
      </c>
      <c r="Y49" s="16">
        <f>SUM(Y17:Y47)</f>
        <v>2281.7490000000007</v>
      </c>
      <c r="Z49" s="16">
        <f>SUM(Z17:Z47)</f>
        <v>960.39099999999996</v>
      </c>
      <c r="AA49" s="16"/>
      <c r="AC49" s="15"/>
    </row>
    <row r="50" spans="1:34" x14ac:dyDescent="0.2">
      <c r="X50" s="16"/>
      <c r="Y50" s="16"/>
      <c r="Z50" s="16"/>
      <c r="AA50" s="16"/>
      <c r="AC50" s="15"/>
      <c r="AD50" s="25">
        <f>31-COUNTIF(A17:A47,"")</f>
        <v>31</v>
      </c>
    </row>
    <row r="51" spans="1:34" x14ac:dyDescent="0.2">
      <c r="A51" s="1" t="s">
        <v>14</v>
      </c>
      <c r="D51" s="26">
        <f>IF(SUM(C17:C45)=672,ROUND(AVERAGE(D38:D44)*$AD$52,3),IF(SUM(C17:C46)=696,ROUND(AVERAGE(D39:D45)*$AD$52,3),IF(SUM(C17:C47)=720,ROUND(AVERAGE(D40:D46)*$AD$52,3),IF(SUM(C17:C48)=744,ROUND(AVERAGE(D41:D47)*$AD$52,3),IF(OR(AF52=5,AF52=7,AF52=10,AF52=12),ROUND(AVERAGE(D40:D46)*$AD$52,3),IF(AF52=3,ROUND(AVERAGE(D38:D44)*$AD$52,3),ROUND(AVERAGE(D41:D47)*$AD$52,3)))))))</f>
        <v>2214.1030000000001</v>
      </c>
      <c r="E51" s="17"/>
      <c r="F51" s="17"/>
      <c r="G51" s="26">
        <f>IF(SUM(C17:C45)=672,ROUND(AVERAGE(G38:G44)*$AD$52,3),IF(SUM(C17:C46)=696,ROUND(AVERAGE(G39:G45)*$AD$52,3),IF(SUM(C17:C47)=720,ROUND(AVERAGE(G40:G46)*$AD$52,3),IF(SUM(C17:C48)=744,ROUND(AVERAGE(G41:G47)*$AD$52,3),IF(OR(AF52=5,AF52=7,AF52=10,AF52=12),ROUND(AVERAGE(G40:G46)*$AD$52,3),IF(AF52=3,ROUND(AVERAGE(G38:G44)*$AD$52,3),ROUND(AVERAGE(G41:G47)*$AD$52,3)))))))</f>
        <v>1951.0139999999999</v>
      </c>
      <c r="H51" s="17"/>
      <c r="I51" s="17"/>
      <c r="J51" s="17"/>
      <c r="K51" s="26">
        <f>IF(SUM(C17:C45)=672,ROUND(AVERAGE(K38:K44)*$AD$52,3),IF(SUM(C17:C46)=696,ROUND(AVERAGE(K39:K45)*$AD$52,3),IF(SUM(C17:C47)=720,ROUND(AVERAGE(K40:K46)*$AD$52,3),IF(SUM(C17:C48)=744,ROUND(AVERAGE(K41:K47)*$AD$52,3),IF(OR(AF52=5,AF52=7,AF52=10,AF52=12),ROUND(AVERAGE(K40:K46)*$AD$52,3),IF(AF52=3,ROUND(AVERAGE(K38:K44)*$AD$52,3),ROUND(AVERAGE(K41:K47)*$AD$52,3)))))))</f>
        <v>263.089</v>
      </c>
      <c r="L51" s="26">
        <f>IF(SUM(C17:C45)=672,ROUND(AVERAGE(L38:L44)*$AD$52,3),IF(SUM(C17:C46)=696,ROUND(AVERAGE(L39:L45)*$AD$52,3),IF(SUM(C17:C47)=720,ROUND(AVERAGE(L40:L46)*$AD$52,3),IF(SUM(C17:C48)=744,ROUND(AVERAGE(L41:L47)*$AD$52,3),IF(OR(AF52=5,AF52=7,AF52=10,AF52=12),ROUND(AVERAGE(L40:L46)*$AD$52,3),IF(AF52=3,ROUND(AVERAGE(L38:L44)*$AD$52,3),ROUND(AVERAGE(L41:L47)*$AD$52,3)))))))</f>
        <v>751.322</v>
      </c>
      <c r="M51" s="17"/>
      <c r="N51" s="17"/>
      <c r="O51" s="26">
        <f>IF(SUM(C17:C45)=672,ROUND(AVERAGE(O38:O44)*$AD$52,3),IF(SUM(C17:C46)=696,ROUND(AVERAGE(O39:O45)*$AD$52,3),IF(SUM(C17:C47)=720,ROUND(AVERAGE(O40:O46)*$AD$52,3),IF(SUM(C17:C48)=744,ROUND(AVERAGE(O41:O47)*$AD$52,3),IF(OR(AF52=5,AF52=7,AF52=10,AF52=12),ROUND(AVERAGE(O40:O46)*$AD$52,3),IF(AF52=3,ROUND(AVERAGE(O38:O44)*$AD$52,3),ROUND(AVERAGE(O41:O47)*$AD$52,3)))))))</f>
        <v>486.04599999999999</v>
      </c>
      <c r="P51" s="17"/>
      <c r="Q51" s="17"/>
      <c r="R51" s="17"/>
      <c r="S51" s="26">
        <f>IF(SUM(C17:C45)=672,ROUND(AVERAGE(S38:S44)*$AD$52,3),IF(SUM(C17:C46)=696,ROUND(AVERAGE(S39:S45)*$AD$52,3),IF(SUM(C17:C47)=720,ROUND(AVERAGE(S40:S46)*$AD$52,3),IF(SUM(C17:C48)=744,ROUND(AVERAGE(S41:S47)*$AD$52,3),IF(OR(AF52=5,AF52=7,AF52=10,AF52=12),ROUND(AVERAGE(S40:S46)*$AD$52,3),IF(AF52=3,ROUND(AVERAGE(S38:S44)*$AD$52,3),ROUND(AVERAGE(S41:S47)*$AD$52,3)))))))</f>
        <v>265.27699999999999</v>
      </c>
      <c r="T51" s="26">
        <f>IF(SUM(C17:C45)=672,ROUND(AVERAGE(T38:T44)*$AD$52,3),IF(SUM(C17:C46)=696,ROUND(AVERAGE(T39:T45)*$AD$52,3),IF(SUM(C17:C47)=720,ROUND(AVERAGE(T40:T46)*$AD$52,3),IF(SUM(C17:C48)=744,ROUND(AVERAGE(T41:T47)*$AD$52,3),IF(OR(AF52=5,AF52=7,AF52=10,AF52=12),ROUND(AVERAGE(T40:T46)*$AD$52,3),IF(AF52=3,ROUND(AVERAGE(T38:T44)*$AD$52,3),ROUND(AVERAGE(T41:T47)*$AD$52,3)))))))</f>
        <v>25.41</v>
      </c>
      <c r="U51" s="26">
        <f>IF(SUM(C17:C45)=672,ROUND(AVERAGE(U38:U44)*$AD$52,3),IF(SUM(C17:C46)=696,ROUND(AVERAGE(U39:U45)*$AD$52,3),IF(SUM(C17:C47)=720,ROUND(AVERAGE(U40:U46)*$AD$52,3),IF(SUM(C17:C48)=744,ROUND(AVERAGE(U41:U47)*$AD$52,3),IF(OR(AF52=5,AF52=7,AF52=10,AF52=12),ROUND(AVERAGE(U40:U46)*$AD$52,3),IF(AF52=3,ROUND(AVERAGE(U38:U44)*$AD$52,3),ROUND(AVERAGE(U41:U47)*$AD$52,3)))))))</f>
        <v>63.911999999999999</v>
      </c>
      <c r="V51" s="1" t="s">
        <v>12</v>
      </c>
      <c r="X51" s="16">
        <f>IF(SUM(C17:C45)=672,ROUND(AVERAGE(X38:X44)*$AD$52,3),IF(SUM(C17:C46)=696,ROUND(AVERAGE(X39:X45)*$AD$52,3),IF(SUM(C17:C47)=720,ROUND(AVERAGE(X40:X46)*$AD$52,3),IF(OR(AF52=5,7,10,12),ROUND(AVERAGE(X40:X46)*$AD$52,3),IF(AF52=3,ROUND(AVERAGE(X38:X44)*$AD$52,3),ROUND(AVERAGE(X41:X47)*$AD$52,3))))))</f>
        <v>780.02599999999995</v>
      </c>
      <c r="Y51" s="16">
        <f>IF(SUM(C17:C45)=672,ROUND(AVERAGE(Y38:Y44)*$AD$52,3),IF(SUM(C17:C46)=696,ROUND(AVERAGE(Y39:Y45)*$AD$52,3),IF(SUM(C17:C47)=720,ROUND(AVERAGE(Y40:Y46)*$AD$52,3),IF(OR(AF52=5,7,10,12),ROUND(AVERAGE(Y40:Y46)*$AD$52,3),IF(AF52=3,ROUND(AVERAGE(Y38:Y44)*$AD$52,3),ROUND(AVERAGE(Y41:Y47)*$AD$52,3))))))</f>
        <v>522.63900000000001</v>
      </c>
      <c r="Z51" s="16">
        <f>IF(SUM(C17:C45)=672,ROUND(AVERAGE(Z38:Z44)*$AD$52,3),IF(SUM(C17:C46)=696,ROUND(AVERAGE(Z39:Z45)*$AD$52,3),IF(SUM(C17:C47)=720,ROUND(AVERAGE(Z40:Z46)*$AD$52,3),IF(OR(AF52=5,7,10,12),ROUND(AVERAGE(Z40:Z46)*$AD$52,3),IF(AF52=3,ROUND(AVERAGE(Z38:Z44)*$AD$52,3),ROUND(AVERAGE(Z41:Z47)*$AD$52,3))))))</f>
        <v>257.387</v>
      </c>
      <c r="AA51" s="16"/>
      <c r="AC51" s="15"/>
      <c r="AD51" s="25">
        <f>COUNT(C17:C47)</f>
        <v>31</v>
      </c>
    </row>
    <row r="52" spans="1:34" x14ac:dyDescent="0.2">
      <c r="A52" s="1" t="s">
        <v>13</v>
      </c>
      <c r="D52" s="23">
        <f>-'10-17'!D50</f>
        <v>-2851.433</v>
      </c>
      <c r="E52" s="17"/>
      <c r="F52" s="17"/>
      <c r="G52" s="23">
        <f>-'10-17'!G50</f>
        <v>-2589.759</v>
      </c>
      <c r="H52" s="17"/>
      <c r="I52" s="17"/>
      <c r="J52" s="17"/>
      <c r="K52" s="23">
        <f>-'10-17'!K50</f>
        <v>-261.67399999999998</v>
      </c>
      <c r="L52" s="23">
        <f>-'10-17'!L50</f>
        <v>-1514.0070000000001</v>
      </c>
      <c r="M52" s="24"/>
      <c r="N52" s="24"/>
      <c r="O52" s="23">
        <f>-'10-17'!O50</f>
        <v>-1249.4459999999999</v>
      </c>
      <c r="P52" s="17"/>
      <c r="Q52" s="17"/>
      <c r="R52" s="17"/>
      <c r="S52" s="23">
        <f>-'10-17'!S50</f>
        <v>-264.56099999999998</v>
      </c>
      <c r="T52" s="23">
        <f>-'10-17'!T50</f>
        <v>-29.19</v>
      </c>
      <c r="U52" s="23">
        <f>-'10-17'!U50</f>
        <v>-62.609000000000002</v>
      </c>
      <c r="V52" s="1" t="s">
        <v>12</v>
      </c>
      <c r="X52" s="23">
        <f>-'10-17'!X50</f>
        <v>-1481.336</v>
      </c>
      <c r="Y52" s="23">
        <f>-'10-17'!Y50</f>
        <v>-1228.769</v>
      </c>
      <c r="Z52" s="23">
        <f>-'10-17'!Z50</f>
        <v>-252.56700000000001</v>
      </c>
      <c r="AA52" s="16"/>
      <c r="AC52" s="15"/>
      <c r="AD52" s="22">
        <v>8</v>
      </c>
      <c r="AE52" s="19"/>
      <c r="AF52" s="21">
        <f>MONTH(A35)</f>
        <v>11</v>
      </c>
      <c r="AG52" s="20"/>
      <c r="AH52" s="19"/>
    </row>
    <row r="53" spans="1:34" x14ac:dyDescent="0.2">
      <c r="A53" s="1" t="s">
        <v>11</v>
      </c>
      <c r="D53" s="17">
        <f>D49+D51+D52</f>
        <v>8359.2230000000018</v>
      </c>
      <c r="E53" s="17"/>
      <c r="F53" s="17"/>
      <c r="G53" s="17">
        <f>G49+G51+G52</f>
        <v>7372.6720000000005</v>
      </c>
      <c r="H53" s="17"/>
      <c r="I53" s="17"/>
      <c r="J53" s="17"/>
      <c r="K53" s="17">
        <f>K49+K51+K52</f>
        <v>986.55100000000016</v>
      </c>
      <c r="L53" s="17">
        <f>L49+L51+L52</f>
        <v>2554.12</v>
      </c>
      <c r="M53" s="17"/>
      <c r="N53" s="17"/>
      <c r="O53" s="17">
        <f>O49+O51+O52</f>
        <v>1552.8430000000003</v>
      </c>
      <c r="P53" s="17"/>
      <c r="Q53" s="17"/>
      <c r="R53" s="17"/>
      <c r="S53" s="18">
        <f>S49+S51+S52</f>
        <v>1001.278</v>
      </c>
      <c r="T53" s="17">
        <f>T49+T51+T52</f>
        <v>97.420999999999992</v>
      </c>
      <c r="U53" s="17">
        <f>U49+U51+U52</f>
        <v>249.71699999999996</v>
      </c>
      <c r="X53" s="16">
        <f>X49+X51+X52</f>
        <v>2540.83</v>
      </c>
      <c r="Y53" s="16">
        <f>Y49+Y51+Y52</f>
        <v>1575.6190000000008</v>
      </c>
      <c r="Z53" s="16">
        <f>Z49+Z51+Z52</f>
        <v>965.21100000000001</v>
      </c>
      <c r="AA53" s="16"/>
      <c r="AB53" s="14"/>
      <c r="AC53" s="15"/>
    </row>
    <row r="54" spans="1:34" s="11" customFormat="1" ht="15.75" customHeight="1" x14ac:dyDescent="0.25">
      <c r="A54" s="11" t="s">
        <v>10</v>
      </c>
      <c r="B54" s="11">
        <v>5</v>
      </c>
      <c r="C54" s="13" t="s">
        <v>9</v>
      </c>
      <c r="D54" s="13">
        <f>ROUND(S53,0)</f>
        <v>1001</v>
      </c>
      <c r="E54" s="11" t="s">
        <v>8</v>
      </c>
      <c r="F54" s="11">
        <f>ROUND(T53-D54*0.98*B54/1000,2)</f>
        <v>92.52</v>
      </c>
      <c r="G54" s="11" t="s">
        <v>7</v>
      </c>
      <c r="H54" s="11">
        <f>ROUND(U53-T53,2)</f>
        <v>152.30000000000001</v>
      </c>
      <c r="AB54" s="2"/>
    </row>
    <row r="55" spans="1:34" x14ac:dyDescent="0.2">
      <c r="F55" s="9"/>
      <c r="L55" s="10"/>
      <c r="M55" s="10"/>
      <c r="N55" s="10"/>
      <c r="O55" s="10"/>
      <c r="P55" s="10"/>
      <c r="T55" s="10"/>
    </row>
    <row r="56" spans="1:34" x14ac:dyDescent="0.2">
      <c r="A56" s="1" t="s">
        <v>6</v>
      </c>
      <c r="F56" s="9"/>
    </row>
    <row r="57" spans="1:34" x14ac:dyDescent="0.2">
      <c r="A57" s="1" t="s">
        <v>5</v>
      </c>
    </row>
    <row r="58" spans="1:34" x14ac:dyDescent="0.2">
      <c r="A58" s="1" t="s">
        <v>4</v>
      </c>
    </row>
    <row r="59" spans="1:34" ht="5.25" customHeight="1" x14ac:dyDescent="0.2"/>
    <row r="60" spans="1:34" ht="6.75" customHeight="1" x14ac:dyDescent="0.2">
      <c r="A60" s="8"/>
    </row>
    <row r="61" spans="1:34" x14ac:dyDescent="0.2">
      <c r="A61" s="1" t="s">
        <v>3</v>
      </c>
      <c r="B61" s="1" t="s">
        <v>2</v>
      </c>
      <c r="E61" s="7" t="s">
        <v>1</v>
      </c>
    </row>
    <row r="62" spans="1:34" x14ac:dyDescent="0.2">
      <c r="A62" s="1" t="s">
        <v>0</v>
      </c>
    </row>
  </sheetData>
  <pageMargins left="0.19685039370078741" right="0.19685039370078741" top="0.19685039370078741" bottom="0.19685039370078741" header="0" footer="0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1"/>
  <sheetViews>
    <sheetView tabSelected="1" view="pageBreakPreview" zoomScale="80" zoomScaleNormal="100" zoomScaleSheetLayoutView="80" workbookViewId="0">
      <selection activeCell="S58" sqref="S58"/>
    </sheetView>
  </sheetViews>
  <sheetFormatPr defaultRowHeight="12.75" x14ac:dyDescent="0.2"/>
  <cols>
    <col min="1" max="1" width="11.42578125" style="1" customWidth="1"/>
    <col min="2" max="2" width="10.42578125" style="1" customWidth="1"/>
    <col min="3" max="3" width="10.7109375" style="1" customWidth="1"/>
    <col min="4" max="4" width="10.42578125" style="1" customWidth="1"/>
    <col min="5" max="5" width="7.7109375" style="1" customWidth="1"/>
    <col min="6" max="6" width="10.85546875" style="1" customWidth="1"/>
    <col min="7" max="7" width="12.28515625" style="1" customWidth="1"/>
    <col min="8" max="8" width="10.5703125" style="1" customWidth="1"/>
    <col min="9" max="9" width="8" style="1" customWidth="1"/>
    <col min="10" max="10" width="8.140625" style="1" customWidth="1"/>
    <col min="11" max="11" width="13" style="1" customWidth="1"/>
    <col min="12" max="12" width="10.28515625" style="1" customWidth="1"/>
    <col min="13" max="13" width="12.85546875" style="1" customWidth="1"/>
    <col min="14" max="14" width="8" style="1" customWidth="1"/>
    <col min="15" max="15" width="10.28515625" style="1" customWidth="1"/>
    <col min="16" max="16" width="8.42578125" style="1" customWidth="1"/>
    <col min="17" max="17" width="7.5703125" style="1" customWidth="1"/>
    <col min="18" max="18" width="9" style="1" customWidth="1"/>
    <col min="19" max="19" width="9.7109375" style="1" customWidth="1"/>
    <col min="20" max="20" width="9.140625" style="1"/>
    <col min="21" max="21" width="10" style="1" customWidth="1"/>
    <col min="22" max="22" width="9.140625" style="1"/>
    <col min="23" max="23" width="4" style="1" customWidth="1"/>
    <col min="24" max="25" width="9.140625" style="3"/>
    <col min="26" max="26" width="12.42578125" style="3" customWidth="1"/>
    <col min="27" max="27" width="4.140625" style="3" customWidth="1"/>
    <col min="28" max="28" width="9.140625" style="2"/>
    <col min="29" max="29" width="4.140625" style="3" customWidth="1"/>
    <col min="30" max="31" width="9.140625" style="3"/>
    <col min="32" max="33" width="9.140625" style="6"/>
    <col min="34" max="34" width="9.140625" style="3"/>
    <col min="35" max="16384" width="9.140625" style="1"/>
  </cols>
  <sheetData>
    <row r="1" spans="1:34" ht="15.75" customHeight="1" x14ac:dyDescent="0.25">
      <c r="C1" s="13" t="s">
        <v>92</v>
      </c>
      <c r="E1" s="13"/>
      <c r="F1" s="13"/>
      <c r="G1" s="13"/>
      <c r="H1" s="13"/>
      <c r="I1" s="13"/>
      <c r="J1" s="85" t="s">
        <v>91</v>
      </c>
      <c r="K1" s="84" t="str">
        <f>A17</f>
        <v>23.11.17</v>
      </c>
      <c r="L1" s="85" t="s">
        <v>90</v>
      </c>
      <c r="M1" s="84">
        <f>K1+DAY(SUM(C17:C46)/24-1)</f>
        <v>43091</v>
      </c>
    </row>
    <row r="2" spans="1:34" x14ac:dyDescent="0.2">
      <c r="A2" s="1" t="s">
        <v>89</v>
      </c>
      <c r="B2" s="74" t="s">
        <v>88</v>
      </c>
      <c r="R2" s="1" t="s">
        <v>87</v>
      </c>
    </row>
    <row r="3" spans="1:34" x14ac:dyDescent="0.2">
      <c r="A3" s="1" t="s">
        <v>86</v>
      </c>
      <c r="B3" s="74" t="s">
        <v>85</v>
      </c>
      <c r="L3" s="74" t="s">
        <v>84</v>
      </c>
      <c r="U3" s="83" t="s">
        <v>83</v>
      </c>
    </row>
    <row r="4" spans="1:34" ht="3.75" customHeight="1" x14ac:dyDescent="0.2"/>
    <row r="5" spans="1:34" ht="15.75" customHeight="1" x14ac:dyDescent="0.25">
      <c r="A5" s="13" t="s">
        <v>82</v>
      </c>
      <c r="B5" s="82" t="s">
        <v>81</v>
      </c>
      <c r="F5" s="81"/>
      <c r="G5" s="80"/>
      <c r="H5" s="79"/>
      <c r="L5" s="74" t="s">
        <v>80</v>
      </c>
      <c r="U5" s="78" t="s">
        <v>79</v>
      </c>
    </row>
    <row r="6" spans="1:34" ht="15.75" customHeight="1" x14ac:dyDescent="0.25">
      <c r="A6" s="77" t="s">
        <v>78</v>
      </c>
      <c r="B6" s="13"/>
      <c r="C6" s="11"/>
      <c r="D6" s="76"/>
      <c r="U6" s="78" t="s">
        <v>126</v>
      </c>
    </row>
    <row r="7" spans="1:34" ht="6.75" customHeight="1" x14ac:dyDescent="0.2"/>
    <row r="8" spans="1:34" s="2" customFormat="1" x14ac:dyDescent="0.2">
      <c r="A8" s="74"/>
      <c r="B8" s="74" t="s">
        <v>77</v>
      </c>
      <c r="C8" s="74"/>
      <c r="D8" s="7" t="s">
        <v>76</v>
      </c>
      <c r="E8" s="7" t="s">
        <v>75</v>
      </c>
      <c r="J8" s="74" t="s">
        <v>77</v>
      </c>
      <c r="K8" s="74"/>
      <c r="L8" s="7" t="s">
        <v>76</v>
      </c>
      <c r="M8" s="7" t="s">
        <v>75</v>
      </c>
    </row>
    <row r="9" spans="1:34" s="2" customFormat="1" x14ac:dyDescent="0.2">
      <c r="A9" s="73" t="s">
        <v>74</v>
      </c>
      <c r="B9" s="72" t="s">
        <v>68</v>
      </c>
      <c r="C9" s="74"/>
      <c r="D9" s="71" t="s">
        <v>67</v>
      </c>
      <c r="E9" s="71" t="s">
        <v>66</v>
      </c>
      <c r="H9" s="73" t="s">
        <v>73</v>
      </c>
      <c r="I9" s="7"/>
      <c r="J9" s="72" t="s">
        <v>72</v>
      </c>
      <c r="K9" s="72"/>
      <c r="L9" s="71" t="s">
        <v>71</v>
      </c>
      <c r="M9" s="71" t="s">
        <v>70</v>
      </c>
    </row>
    <row r="10" spans="1:34" s="2" customFormat="1" x14ac:dyDescent="0.2">
      <c r="A10" s="73" t="s">
        <v>69</v>
      </c>
      <c r="B10" s="72" t="s">
        <v>68</v>
      </c>
      <c r="C10" s="74"/>
      <c r="D10" s="71" t="s">
        <v>67</v>
      </c>
      <c r="E10" s="71" t="s">
        <v>66</v>
      </c>
      <c r="H10" s="73" t="s">
        <v>65</v>
      </c>
      <c r="I10" s="7"/>
      <c r="J10" s="72" t="s">
        <v>64</v>
      </c>
      <c r="K10" s="72"/>
      <c r="L10" s="71" t="s">
        <v>63</v>
      </c>
      <c r="M10" s="71" t="s">
        <v>62</v>
      </c>
      <c r="P10" s="71"/>
      <c r="Q10" s="7"/>
      <c r="S10" s="7"/>
    </row>
    <row r="11" spans="1:34" s="2" customFormat="1" x14ac:dyDescent="0.2">
      <c r="H11" s="7" t="s">
        <v>61</v>
      </c>
      <c r="I11" s="7"/>
      <c r="J11" s="72" t="s">
        <v>60</v>
      </c>
      <c r="K11" s="72"/>
      <c r="L11" s="71" t="s">
        <v>59</v>
      </c>
      <c r="M11" s="71" t="s">
        <v>58</v>
      </c>
      <c r="P11" s="71"/>
      <c r="Q11" s="7"/>
      <c r="S11" s="7"/>
    </row>
    <row r="12" spans="1:34" ht="6.75" customHeight="1" x14ac:dyDescent="0.2">
      <c r="AB12" s="69"/>
    </row>
    <row r="13" spans="1:34" s="88" customFormat="1" ht="15" customHeight="1" x14ac:dyDescent="0.25">
      <c r="A13" s="68" t="s">
        <v>57</v>
      </c>
      <c r="B13" s="68"/>
      <c r="C13" s="68"/>
      <c r="D13" s="67"/>
      <c r="F13" s="67"/>
      <c r="I13" s="67"/>
      <c r="R13" s="66"/>
      <c r="S13" s="66"/>
      <c r="T13" s="66"/>
      <c r="U13" s="66"/>
      <c r="V13" s="66"/>
      <c r="W13" s="66"/>
      <c r="X13" s="66"/>
      <c r="Y13" s="66"/>
      <c r="Z13" s="89"/>
      <c r="AA13" s="89"/>
      <c r="AB13" s="2"/>
      <c r="AC13" s="89"/>
      <c r="AD13" s="89"/>
      <c r="AE13" s="90"/>
      <c r="AF13" s="89"/>
      <c r="AG13" s="89"/>
      <c r="AH13" s="89"/>
    </row>
    <row r="14" spans="1:34" ht="7.5" customHeight="1" x14ac:dyDescent="0.2"/>
    <row r="15" spans="1:34" x14ac:dyDescent="0.2">
      <c r="A15" s="29" t="s">
        <v>56</v>
      </c>
      <c r="B15" s="29" t="s">
        <v>55</v>
      </c>
      <c r="C15" s="29" t="s">
        <v>54</v>
      </c>
      <c r="D15" s="29" t="s">
        <v>53</v>
      </c>
      <c r="E15" s="29" t="s">
        <v>52</v>
      </c>
      <c r="F15" s="29" t="s">
        <v>51</v>
      </c>
      <c r="G15" s="29" t="s">
        <v>50</v>
      </c>
      <c r="H15" s="29" t="s">
        <v>49</v>
      </c>
      <c r="I15" s="29" t="s">
        <v>48</v>
      </c>
      <c r="J15" s="29" t="s">
        <v>47</v>
      </c>
      <c r="K15" s="29" t="s">
        <v>46</v>
      </c>
      <c r="L15" s="29" t="s">
        <v>45</v>
      </c>
      <c r="M15" s="29" t="s">
        <v>44</v>
      </c>
      <c r="N15" s="29" t="s">
        <v>43</v>
      </c>
      <c r="O15" s="29" t="s">
        <v>42</v>
      </c>
      <c r="P15" s="29" t="s">
        <v>41</v>
      </c>
      <c r="Q15" s="29" t="s">
        <v>40</v>
      </c>
      <c r="R15" s="29" t="s">
        <v>39</v>
      </c>
      <c r="S15" s="29" t="s">
        <v>38</v>
      </c>
      <c r="T15" s="29" t="s">
        <v>37</v>
      </c>
      <c r="U15" s="29" t="s">
        <v>36</v>
      </c>
      <c r="V15" s="1" t="s">
        <v>35</v>
      </c>
      <c r="X15" s="58" t="s">
        <v>34</v>
      </c>
      <c r="Y15" s="58" t="s">
        <v>33</v>
      </c>
      <c r="Z15" s="58" t="s">
        <v>32</v>
      </c>
      <c r="AA15" s="58"/>
      <c r="AB15" s="57" t="s">
        <v>31</v>
      </c>
      <c r="AC15" s="15"/>
      <c r="AF15" s="54" t="s">
        <v>22</v>
      </c>
    </row>
    <row r="16" spans="1:34" x14ac:dyDescent="0.2">
      <c r="A16" s="29"/>
      <c r="B16" s="29"/>
      <c r="C16" s="29" t="s">
        <v>29</v>
      </c>
      <c r="D16" s="29" t="s">
        <v>24</v>
      </c>
      <c r="E16" s="29" t="s">
        <v>27</v>
      </c>
      <c r="F16" s="29" t="s">
        <v>28</v>
      </c>
      <c r="G16" s="29" t="s">
        <v>24</v>
      </c>
      <c r="H16" s="29" t="s">
        <v>27</v>
      </c>
      <c r="I16" s="29" t="s">
        <v>28</v>
      </c>
      <c r="J16" s="29" t="s">
        <v>27</v>
      </c>
      <c r="K16" s="29" t="s">
        <v>24</v>
      </c>
      <c r="L16" s="29" t="s">
        <v>26</v>
      </c>
      <c r="M16" s="29" t="s">
        <v>27</v>
      </c>
      <c r="N16" s="29" t="s">
        <v>28</v>
      </c>
      <c r="O16" s="29" t="s">
        <v>26</v>
      </c>
      <c r="P16" s="29" t="s">
        <v>27</v>
      </c>
      <c r="Q16" s="29" t="s">
        <v>28</v>
      </c>
      <c r="R16" s="29" t="s">
        <v>27</v>
      </c>
      <c r="S16" s="29" t="s">
        <v>26</v>
      </c>
      <c r="T16" s="29" t="s">
        <v>25</v>
      </c>
      <c r="U16" s="29" t="s">
        <v>25</v>
      </c>
      <c r="X16" s="58" t="s">
        <v>24</v>
      </c>
      <c r="Y16" s="58" t="s">
        <v>24</v>
      </c>
      <c r="Z16" s="58" t="s">
        <v>24</v>
      </c>
      <c r="AA16" s="58"/>
      <c r="AB16" s="57" t="s">
        <v>23</v>
      </c>
      <c r="AC16" s="15"/>
      <c r="AD16" s="56" t="s">
        <v>22</v>
      </c>
      <c r="AE16" s="55" t="s">
        <v>19</v>
      </c>
      <c r="AF16" s="54" t="s">
        <v>21</v>
      </c>
      <c r="AG16" s="53" t="s">
        <v>19</v>
      </c>
      <c r="AH16" s="52" t="s">
        <v>20</v>
      </c>
    </row>
    <row r="17" spans="1:34" x14ac:dyDescent="0.2">
      <c r="A17" s="47" t="s">
        <v>161</v>
      </c>
      <c r="B17" s="46" t="s">
        <v>87</v>
      </c>
      <c r="C17" s="29">
        <v>24</v>
      </c>
      <c r="D17" s="27">
        <v>387.10599999999999</v>
      </c>
      <c r="E17" s="28">
        <v>75.099999999999994</v>
      </c>
      <c r="F17" s="28">
        <v>7</v>
      </c>
      <c r="G17" s="27">
        <v>352.54599999999999</v>
      </c>
      <c r="H17" s="28">
        <v>54.4</v>
      </c>
      <c r="I17" s="28">
        <v>3.7</v>
      </c>
      <c r="J17" s="31">
        <f t="shared" ref="J17:J31" si="0">E17-H17</f>
        <v>20.699999999999996</v>
      </c>
      <c r="K17" s="45">
        <f t="shared" ref="K17:K31" si="1">ROUND(D17-G17,3)</f>
        <v>34.56</v>
      </c>
      <c r="L17" s="27">
        <v>90.748000000000005</v>
      </c>
      <c r="M17" s="28">
        <v>73</v>
      </c>
      <c r="N17" s="28" t="s">
        <v>94</v>
      </c>
      <c r="O17" s="27">
        <v>56.84</v>
      </c>
      <c r="P17" s="28">
        <v>54.3</v>
      </c>
      <c r="Q17" s="28" t="s">
        <v>94</v>
      </c>
      <c r="R17" s="31">
        <f t="shared" ref="R17:R28" si="2">M17-P17</f>
        <v>18.700000000000003</v>
      </c>
      <c r="S17" s="45">
        <f t="shared" ref="S17:S28" si="3">ROUND(L17-O17,3)</f>
        <v>33.908000000000001</v>
      </c>
      <c r="T17" s="27">
        <v>3.4239999999999999</v>
      </c>
      <c r="U17" s="27">
        <v>9.8930000000000007</v>
      </c>
      <c r="V17" s="1" t="s">
        <v>17</v>
      </c>
      <c r="X17" s="44">
        <v>88.596000000000004</v>
      </c>
      <c r="Y17" s="44">
        <v>56.052</v>
      </c>
      <c r="Z17" s="16">
        <f t="shared" ref="Z17:Z46" si="4">ROUND(X17-Y17,3)</f>
        <v>32.543999999999997</v>
      </c>
      <c r="AA17" s="16"/>
      <c r="AB17" s="43">
        <f t="shared" ref="AB17:AB46" si="5">(G17-Y17)/24</f>
        <v>12.353916666666665</v>
      </c>
      <c r="AC17" s="15"/>
      <c r="AD17" s="86">
        <f t="shared" ref="AD17:AD46" si="6">ROUND((D17*E17-G17*H17)/1000,3)</f>
        <v>9.8930000000000007</v>
      </c>
      <c r="AE17" s="41">
        <f t="shared" ref="AE17:AE46" si="7">U17-AD17</f>
        <v>0</v>
      </c>
      <c r="AF17" s="40">
        <f t="shared" ref="AF17:AF46" si="8">ROUND((M17*X17-P17*Y17)/1000,3)</f>
        <v>3.4239999999999999</v>
      </c>
      <c r="AG17" s="39">
        <f t="shared" ref="AG17:AG46" si="9">T17-AF17</f>
        <v>0</v>
      </c>
      <c r="AH17" s="38">
        <f t="shared" ref="AH17:AH46" si="10">(K17-Z17)/G17*100</f>
        <v>0.57184027048952624</v>
      </c>
    </row>
    <row r="18" spans="1:34" x14ac:dyDescent="0.2">
      <c r="A18" s="47" t="s">
        <v>162</v>
      </c>
      <c r="B18" s="46" t="s">
        <v>87</v>
      </c>
      <c r="C18" s="29">
        <v>24</v>
      </c>
      <c r="D18" s="27">
        <v>374.04599999999999</v>
      </c>
      <c r="E18" s="28">
        <v>74.900000000000006</v>
      </c>
      <c r="F18" s="28">
        <v>7</v>
      </c>
      <c r="G18" s="27">
        <v>341.26799999999997</v>
      </c>
      <c r="H18" s="28">
        <v>53</v>
      </c>
      <c r="I18" s="28">
        <v>3.6</v>
      </c>
      <c r="J18" s="31">
        <f t="shared" si="0"/>
        <v>21.900000000000006</v>
      </c>
      <c r="K18" s="45">
        <f t="shared" si="1"/>
        <v>32.777999999999999</v>
      </c>
      <c r="L18" s="27">
        <v>92.975999999999999</v>
      </c>
      <c r="M18" s="28">
        <v>73.099999999999994</v>
      </c>
      <c r="N18" s="28" t="s">
        <v>94</v>
      </c>
      <c r="O18" s="27">
        <v>61.526000000000003</v>
      </c>
      <c r="P18" s="28">
        <v>56</v>
      </c>
      <c r="Q18" s="28" t="s">
        <v>94</v>
      </c>
      <c r="R18" s="31">
        <f t="shared" si="2"/>
        <v>17.099999999999994</v>
      </c>
      <c r="S18" s="45">
        <f t="shared" si="3"/>
        <v>31.45</v>
      </c>
      <c r="T18" s="27">
        <v>3.2410000000000001</v>
      </c>
      <c r="U18" s="27">
        <v>9.9290000000000003</v>
      </c>
      <c r="V18" s="1" t="s">
        <v>17</v>
      </c>
      <c r="X18" s="44">
        <v>90.766000000000005</v>
      </c>
      <c r="Y18" s="44">
        <v>60.624000000000002</v>
      </c>
      <c r="Z18" s="16">
        <f t="shared" si="4"/>
        <v>30.141999999999999</v>
      </c>
      <c r="AA18" s="16"/>
      <c r="AB18" s="43">
        <f t="shared" si="5"/>
        <v>11.693499999999998</v>
      </c>
      <c r="AC18" s="15"/>
      <c r="AD18" s="86">
        <f t="shared" si="6"/>
        <v>9.9290000000000003</v>
      </c>
      <c r="AE18" s="41">
        <f t="shared" si="7"/>
        <v>0</v>
      </c>
      <c r="AF18" s="40">
        <f t="shared" si="8"/>
        <v>3.24</v>
      </c>
      <c r="AG18" s="39">
        <f t="shared" si="9"/>
        <v>9.9999999999988987E-4</v>
      </c>
      <c r="AH18" s="38">
        <f t="shared" si="10"/>
        <v>0.77241346976569714</v>
      </c>
    </row>
    <row r="19" spans="1:34" x14ac:dyDescent="0.2">
      <c r="A19" s="47" t="s">
        <v>163</v>
      </c>
      <c r="B19" s="46" t="s">
        <v>87</v>
      </c>
      <c r="C19" s="29">
        <v>24</v>
      </c>
      <c r="D19" s="27">
        <v>304.87099999999998</v>
      </c>
      <c r="E19" s="28">
        <v>74.3</v>
      </c>
      <c r="F19" s="28">
        <v>7.1</v>
      </c>
      <c r="G19" s="27">
        <v>268.68700000000001</v>
      </c>
      <c r="H19" s="28">
        <v>49.2</v>
      </c>
      <c r="I19" s="28">
        <v>3.4</v>
      </c>
      <c r="J19" s="31">
        <f t="shared" si="0"/>
        <v>25.099999999999994</v>
      </c>
      <c r="K19" s="45">
        <f t="shared" si="1"/>
        <v>36.183999999999997</v>
      </c>
      <c r="L19" s="27">
        <v>93.43</v>
      </c>
      <c r="M19" s="28">
        <v>71.099999999999994</v>
      </c>
      <c r="N19" s="28" t="s">
        <v>94</v>
      </c>
      <c r="O19" s="27">
        <v>58.433</v>
      </c>
      <c r="P19" s="28">
        <v>53.6</v>
      </c>
      <c r="Q19" s="28" t="s">
        <v>94</v>
      </c>
      <c r="R19" s="31">
        <f t="shared" si="2"/>
        <v>17.499999999999993</v>
      </c>
      <c r="S19" s="45">
        <f t="shared" si="3"/>
        <v>34.997</v>
      </c>
      <c r="T19" s="27">
        <v>3.41</v>
      </c>
      <c r="U19" s="27">
        <v>9.4329999999999998</v>
      </c>
      <c r="V19" s="1" t="s">
        <v>17</v>
      </c>
      <c r="X19" s="44">
        <v>91.317999999999998</v>
      </c>
      <c r="Y19" s="44">
        <v>57.646999999999998</v>
      </c>
      <c r="Z19" s="16">
        <f t="shared" si="4"/>
        <v>33.670999999999999</v>
      </c>
      <c r="AA19" s="16"/>
      <c r="AB19" s="43">
        <f t="shared" si="5"/>
        <v>8.7933333333333348</v>
      </c>
      <c r="AC19" s="15"/>
      <c r="AD19" s="86">
        <f t="shared" si="6"/>
        <v>9.4329999999999998</v>
      </c>
      <c r="AE19" s="41">
        <f t="shared" si="7"/>
        <v>0</v>
      </c>
      <c r="AF19" s="40">
        <f t="shared" si="8"/>
        <v>3.403</v>
      </c>
      <c r="AG19" s="39">
        <f t="shared" si="9"/>
        <v>7.0000000000001172E-3</v>
      </c>
      <c r="AH19" s="38">
        <f t="shared" si="10"/>
        <v>0.93528901658807384</v>
      </c>
    </row>
    <row r="20" spans="1:34" x14ac:dyDescent="0.2">
      <c r="A20" s="47" t="s">
        <v>164</v>
      </c>
      <c r="B20" s="46" t="s">
        <v>87</v>
      </c>
      <c r="C20" s="29">
        <v>24</v>
      </c>
      <c r="D20" s="27">
        <v>273.87900000000002</v>
      </c>
      <c r="E20" s="28">
        <v>75.7</v>
      </c>
      <c r="F20" s="28">
        <v>7.1</v>
      </c>
      <c r="G20" s="27">
        <v>237.322</v>
      </c>
      <c r="H20" s="28">
        <v>48.1</v>
      </c>
      <c r="I20" s="28">
        <v>3.3</v>
      </c>
      <c r="J20" s="31">
        <f t="shared" si="0"/>
        <v>27.6</v>
      </c>
      <c r="K20" s="45">
        <f t="shared" si="1"/>
        <v>36.557000000000002</v>
      </c>
      <c r="L20" s="27">
        <v>87.927999999999997</v>
      </c>
      <c r="M20" s="28">
        <v>71.599999999999994</v>
      </c>
      <c r="N20" s="28" t="s">
        <v>94</v>
      </c>
      <c r="O20" s="27">
        <v>52.036000000000001</v>
      </c>
      <c r="P20" s="28">
        <v>51.5</v>
      </c>
      <c r="Q20" s="28" t="s">
        <v>94</v>
      </c>
      <c r="R20" s="31">
        <f t="shared" si="2"/>
        <v>20.099999999999994</v>
      </c>
      <c r="S20" s="45">
        <f t="shared" si="3"/>
        <v>35.892000000000003</v>
      </c>
      <c r="T20" s="27">
        <v>3.5110000000000001</v>
      </c>
      <c r="U20" s="27">
        <v>9.3320000000000007</v>
      </c>
      <c r="V20" s="1" t="s">
        <v>17</v>
      </c>
      <c r="X20" s="44">
        <v>85.915000000000006</v>
      </c>
      <c r="Y20" s="44">
        <v>51.387</v>
      </c>
      <c r="Z20" s="16">
        <f t="shared" si="4"/>
        <v>34.527999999999999</v>
      </c>
      <c r="AA20" s="16"/>
      <c r="AB20" s="43">
        <f t="shared" si="5"/>
        <v>7.7472916666666665</v>
      </c>
      <c r="AC20" s="15"/>
      <c r="AD20" s="42">
        <f t="shared" si="6"/>
        <v>9.3170000000000002</v>
      </c>
      <c r="AE20" s="41">
        <f t="shared" si="7"/>
        <v>1.5000000000000568E-2</v>
      </c>
      <c r="AF20" s="40">
        <f t="shared" si="8"/>
        <v>3.5049999999999999</v>
      </c>
      <c r="AG20" s="39">
        <f t="shared" si="9"/>
        <v>6.0000000000002274E-3</v>
      </c>
      <c r="AH20" s="38">
        <f t="shared" si="10"/>
        <v>0.85495655691423622</v>
      </c>
    </row>
    <row r="21" spans="1:34" x14ac:dyDescent="0.2">
      <c r="A21" s="47" t="s">
        <v>165</v>
      </c>
      <c r="B21" s="46" t="s">
        <v>97</v>
      </c>
      <c r="C21" s="29">
        <v>24</v>
      </c>
      <c r="D21" s="27">
        <v>296.51799999999997</v>
      </c>
      <c r="E21" s="28">
        <v>75.099999999999994</v>
      </c>
      <c r="F21" s="28">
        <v>7.3</v>
      </c>
      <c r="G21" s="27">
        <v>260.65300000000002</v>
      </c>
      <c r="H21" s="28">
        <v>49.2</v>
      </c>
      <c r="I21" s="28">
        <v>3.4</v>
      </c>
      <c r="J21" s="31">
        <f t="shared" si="0"/>
        <v>25.899999999999991</v>
      </c>
      <c r="K21" s="45">
        <f t="shared" si="1"/>
        <v>35.865000000000002</v>
      </c>
      <c r="L21" s="27">
        <v>91.897000000000006</v>
      </c>
      <c r="M21" s="28">
        <v>71.3</v>
      </c>
      <c r="N21" s="28" t="s">
        <v>94</v>
      </c>
      <c r="O21" s="27">
        <v>56.831000000000003</v>
      </c>
      <c r="P21" s="28">
        <v>52.9</v>
      </c>
      <c r="Q21" s="28" t="s">
        <v>94</v>
      </c>
      <c r="R21" s="31">
        <f t="shared" si="2"/>
        <v>18.399999999999999</v>
      </c>
      <c r="S21" s="45">
        <f t="shared" si="3"/>
        <v>35.066000000000003</v>
      </c>
      <c r="T21" s="27">
        <v>3.444</v>
      </c>
      <c r="U21" s="27">
        <v>9.4440000000000008</v>
      </c>
      <c r="V21" s="1" t="s">
        <v>17</v>
      </c>
      <c r="X21" s="44">
        <v>89.808000000000007</v>
      </c>
      <c r="Y21" s="44">
        <v>56.085000000000001</v>
      </c>
      <c r="Z21" s="16">
        <f t="shared" si="4"/>
        <v>33.722999999999999</v>
      </c>
      <c r="AA21" s="16"/>
      <c r="AB21" s="43">
        <f t="shared" si="5"/>
        <v>8.5236666666666672</v>
      </c>
      <c r="AC21" s="15"/>
      <c r="AD21" s="86">
        <f t="shared" si="6"/>
        <v>9.4440000000000008</v>
      </c>
      <c r="AE21" s="41">
        <f t="shared" si="7"/>
        <v>0</v>
      </c>
      <c r="AF21" s="40">
        <f t="shared" si="8"/>
        <v>3.4359999999999999</v>
      </c>
      <c r="AG21" s="39">
        <f t="shared" si="9"/>
        <v>8.0000000000000071E-3</v>
      </c>
      <c r="AH21" s="38">
        <f t="shared" si="10"/>
        <v>0.82178221620315228</v>
      </c>
    </row>
    <row r="22" spans="1:34" x14ac:dyDescent="0.2">
      <c r="A22" s="47" t="s">
        <v>166</v>
      </c>
      <c r="B22" s="46" t="s">
        <v>87</v>
      </c>
      <c r="C22" s="29">
        <v>24</v>
      </c>
      <c r="D22" s="27">
        <v>313.96499999999997</v>
      </c>
      <c r="E22" s="28">
        <v>75.8</v>
      </c>
      <c r="F22" s="28">
        <v>7.3</v>
      </c>
      <c r="G22" s="27">
        <v>279.358</v>
      </c>
      <c r="H22" s="28">
        <v>50.5</v>
      </c>
      <c r="I22" s="28">
        <v>3.4</v>
      </c>
      <c r="J22" s="31">
        <f t="shared" si="0"/>
        <v>25.299999999999997</v>
      </c>
      <c r="K22" s="45">
        <f t="shared" si="1"/>
        <v>34.606999999999999</v>
      </c>
      <c r="L22" s="27">
        <v>94.266999999999996</v>
      </c>
      <c r="M22" s="28">
        <v>71.400000000000006</v>
      </c>
      <c r="N22" s="28" t="s">
        <v>94</v>
      </c>
      <c r="O22" s="27">
        <v>60.682000000000002</v>
      </c>
      <c r="P22" s="28">
        <v>53.5</v>
      </c>
      <c r="Q22" s="28" t="s">
        <v>94</v>
      </c>
      <c r="R22" s="31">
        <f t="shared" si="2"/>
        <v>17.900000000000006</v>
      </c>
      <c r="S22" s="45">
        <f t="shared" si="3"/>
        <v>33.585000000000001</v>
      </c>
      <c r="T22" s="27">
        <v>3.3780000000000001</v>
      </c>
      <c r="U22" s="27">
        <v>9.7200000000000006</v>
      </c>
      <c r="V22" s="1" t="s">
        <v>17</v>
      </c>
      <c r="X22" s="44">
        <v>92.120999999999995</v>
      </c>
      <c r="Y22" s="44">
        <v>59.868000000000002</v>
      </c>
      <c r="Z22" s="16">
        <f t="shared" si="4"/>
        <v>32.253</v>
      </c>
      <c r="AA22" s="16"/>
      <c r="AB22" s="43">
        <f t="shared" si="5"/>
        <v>9.1454166666666676</v>
      </c>
      <c r="AC22" s="15"/>
      <c r="AD22" s="42">
        <f t="shared" si="6"/>
        <v>9.6910000000000007</v>
      </c>
      <c r="AE22" s="41">
        <f t="shared" si="7"/>
        <v>2.8999999999999915E-2</v>
      </c>
      <c r="AF22" s="40">
        <f t="shared" si="8"/>
        <v>3.375</v>
      </c>
      <c r="AG22" s="39">
        <f t="shared" si="9"/>
        <v>3.0000000000001137E-3</v>
      </c>
      <c r="AH22" s="38">
        <f t="shared" si="10"/>
        <v>0.84264635342463767</v>
      </c>
    </row>
    <row r="23" spans="1:34" x14ac:dyDescent="0.2">
      <c r="A23" s="47" t="s">
        <v>167</v>
      </c>
      <c r="B23" s="46" t="s">
        <v>87</v>
      </c>
      <c r="C23" s="29">
        <v>24</v>
      </c>
      <c r="D23" s="27">
        <v>321.12700000000001</v>
      </c>
      <c r="E23" s="28">
        <v>76</v>
      </c>
      <c r="F23" s="28">
        <v>7.3</v>
      </c>
      <c r="G23" s="27">
        <v>286.64800000000002</v>
      </c>
      <c r="H23" s="28">
        <v>51.1</v>
      </c>
      <c r="I23" s="28">
        <v>3.4</v>
      </c>
      <c r="J23" s="31">
        <f t="shared" si="0"/>
        <v>24.9</v>
      </c>
      <c r="K23" s="45">
        <f t="shared" si="1"/>
        <v>34.478999999999999</v>
      </c>
      <c r="L23" s="27">
        <v>95.721000000000004</v>
      </c>
      <c r="M23" s="28">
        <v>71.400000000000006</v>
      </c>
      <c r="N23" s="28" t="s">
        <v>94</v>
      </c>
      <c r="O23" s="27">
        <v>62.228000000000002</v>
      </c>
      <c r="P23" s="28">
        <v>53.5</v>
      </c>
      <c r="Q23" s="28" t="s">
        <v>94</v>
      </c>
      <c r="R23" s="31">
        <f t="shared" si="2"/>
        <v>17.900000000000006</v>
      </c>
      <c r="S23" s="45">
        <f t="shared" si="3"/>
        <v>33.493000000000002</v>
      </c>
      <c r="T23" s="27">
        <v>3.403</v>
      </c>
      <c r="U23" s="27">
        <v>9.7579999999999991</v>
      </c>
      <c r="V23" s="1" t="s">
        <v>17</v>
      </c>
      <c r="X23" s="44">
        <v>93.539000000000001</v>
      </c>
      <c r="Y23" s="44">
        <v>61.393999999999998</v>
      </c>
      <c r="Z23" s="16">
        <f t="shared" si="4"/>
        <v>32.145000000000003</v>
      </c>
      <c r="AA23" s="16"/>
      <c r="AB23" s="43">
        <f t="shared" si="5"/>
        <v>9.3855833333333347</v>
      </c>
      <c r="AC23" s="15"/>
      <c r="AD23" s="42">
        <f t="shared" si="6"/>
        <v>9.7579999999999991</v>
      </c>
      <c r="AE23" s="41">
        <f t="shared" si="7"/>
        <v>0</v>
      </c>
      <c r="AF23" s="40">
        <f t="shared" si="8"/>
        <v>3.3940000000000001</v>
      </c>
      <c r="AG23" s="39">
        <f t="shared" si="9"/>
        <v>8.999999999999897E-3</v>
      </c>
      <c r="AH23" s="38">
        <f t="shared" si="10"/>
        <v>0.81423906672992519</v>
      </c>
    </row>
    <row r="24" spans="1:34" x14ac:dyDescent="0.2">
      <c r="A24" s="47" t="s">
        <v>168</v>
      </c>
      <c r="B24" s="46" t="s">
        <v>87</v>
      </c>
      <c r="C24" s="29">
        <v>24</v>
      </c>
      <c r="D24" s="27">
        <v>317.37299999999999</v>
      </c>
      <c r="E24" s="28">
        <v>75.2</v>
      </c>
      <c r="F24" s="28">
        <v>7.2</v>
      </c>
      <c r="G24" s="27">
        <v>282.73899999999998</v>
      </c>
      <c r="H24" s="28">
        <v>50.4</v>
      </c>
      <c r="I24" s="28">
        <v>3.5</v>
      </c>
      <c r="J24" s="31">
        <f t="shared" si="0"/>
        <v>24.800000000000004</v>
      </c>
      <c r="K24" s="45">
        <f t="shared" si="1"/>
        <v>34.634</v>
      </c>
      <c r="L24" s="27">
        <v>95.036000000000001</v>
      </c>
      <c r="M24" s="28">
        <v>71.400000000000006</v>
      </c>
      <c r="N24" s="28" t="s">
        <v>94</v>
      </c>
      <c r="O24" s="27">
        <v>61.381</v>
      </c>
      <c r="P24" s="28">
        <v>53.6</v>
      </c>
      <c r="Q24" s="28" t="s">
        <v>94</v>
      </c>
      <c r="R24" s="31">
        <f t="shared" si="2"/>
        <v>17.800000000000004</v>
      </c>
      <c r="S24" s="45">
        <f t="shared" si="3"/>
        <v>33.655000000000001</v>
      </c>
      <c r="T24" s="27">
        <v>3.395</v>
      </c>
      <c r="U24" s="27">
        <v>9.6460000000000008</v>
      </c>
      <c r="V24" s="1" t="s">
        <v>17</v>
      </c>
      <c r="X24" s="44">
        <v>92.869</v>
      </c>
      <c r="Y24" s="44">
        <v>60.555999999999997</v>
      </c>
      <c r="Z24" s="16">
        <f t="shared" si="4"/>
        <v>32.313000000000002</v>
      </c>
      <c r="AA24" s="16"/>
      <c r="AB24" s="43">
        <f t="shared" si="5"/>
        <v>9.2576249999999991</v>
      </c>
      <c r="AC24" s="15"/>
      <c r="AD24" s="42">
        <f t="shared" si="6"/>
        <v>9.6159999999999997</v>
      </c>
      <c r="AE24" s="41">
        <f t="shared" si="7"/>
        <v>3.0000000000001137E-2</v>
      </c>
      <c r="AF24" s="40">
        <f t="shared" si="8"/>
        <v>3.3849999999999998</v>
      </c>
      <c r="AG24" s="39">
        <f t="shared" si="9"/>
        <v>1.0000000000000231E-2</v>
      </c>
      <c r="AH24" s="38">
        <f t="shared" si="10"/>
        <v>0.82089842575661587</v>
      </c>
    </row>
    <row r="25" spans="1:34" x14ac:dyDescent="0.2">
      <c r="A25" s="47" t="s">
        <v>169</v>
      </c>
      <c r="B25" s="46" t="s">
        <v>87</v>
      </c>
      <c r="C25" s="29">
        <v>24</v>
      </c>
      <c r="D25" s="27">
        <v>319.10899999999998</v>
      </c>
      <c r="E25" s="28">
        <v>74.900000000000006</v>
      </c>
      <c r="F25" s="28">
        <v>7.3</v>
      </c>
      <c r="G25" s="27">
        <v>286.42200000000003</v>
      </c>
      <c r="H25" s="28">
        <v>50.4</v>
      </c>
      <c r="I25" s="28">
        <v>3.5</v>
      </c>
      <c r="J25" s="31">
        <f t="shared" si="0"/>
        <v>24.500000000000007</v>
      </c>
      <c r="K25" s="45">
        <f t="shared" si="1"/>
        <v>32.686999999999998</v>
      </c>
      <c r="L25" s="27">
        <v>93.813999999999993</v>
      </c>
      <c r="M25" s="28">
        <v>71.099999999999994</v>
      </c>
      <c r="N25" s="28" t="s">
        <v>94</v>
      </c>
      <c r="O25" s="27">
        <v>62.113</v>
      </c>
      <c r="P25" s="28">
        <v>53.5</v>
      </c>
      <c r="Q25" s="28" t="s">
        <v>94</v>
      </c>
      <c r="R25" s="31">
        <f t="shared" si="2"/>
        <v>17.599999999999994</v>
      </c>
      <c r="S25" s="45">
        <f t="shared" si="3"/>
        <v>31.701000000000001</v>
      </c>
      <c r="T25" s="27">
        <v>3.2469999999999999</v>
      </c>
      <c r="U25" s="27">
        <v>9.4890000000000008</v>
      </c>
      <c r="V25" s="1" t="s">
        <v>17</v>
      </c>
      <c r="X25" s="44">
        <v>91.691999999999993</v>
      </c>
      <c r="Y25" s="44">
        <v>61.279000000000003</v>
      </c>
      <c r="Z25" s="16">
        <f t="shared" si="4"/>
        <v>30.413</v>
      </c>
      <c r="AA25" s="16"/>
      <c r="AB25" s="43">
        <f t="shared" si="5"/>
        <v>9.380958333333334</v>
      </c>
      <c r="AC25" s="15"/>
      <c r="AD25" s="42">
        <f t="shared" si="6"/>
        <v>9.4659999999999993</v>
      </c>
      <c r="AE25" s="41">
        <f t="shared" si="7"/>
        <v>2.3000000000001464E-2</v>
      </c>
      <c r="AF25" s="40">
        <f t="shared" si="8"/>
        <v>3.2410000000000001</v>
      </c>
      <c r="AG25" s="39">
        <f t="shared" si="9"/>
        <v>5.9999999999997833E-3</v>
      </c>
      <c r="AH25" s="38">
        <f t="shared" si="10"/>
        <v>0.79393342690156388</v>
      </c>
    </row>
    <row r="26" spans="1:34" x14ac:dyDescent="0.2">
      <c r="A26" s="47" t="s">
        <v>170</v>
      </c>
      <c r="B26" s="46" t="s">
        <v>87</v>
      </c>
      <c r="C26" s="29">
        <v>24</v>
      </c>
      <c r="D26" s="27">
        <v>286.572</v>
      </c>
      <c r="E26" s="28">
        <v>77.099999999999994</v>
      </c>
      <c r="F26" s="28">
        <v>6.8</v>
      </c>
      <c r="G26" s="27">
        <v>252.07300000000001</v>
      </c>
      <c r="H26" s="28">
        <v>50.2</v>
      </c>
      <c r="I26" s="28">
        <v>3.7</v>
      </c>
      <c r="J26" s="31">
        <f t="shared" si="0"/>
        <v>26.899999999999991</v>
      </c>
      <c r="K26" s="45">
        <f t="shared" si="1"/>
        <v>34.499000000000002</v>
      </c>
      <c r="L26" s="27">
        <v>88.606999999999999</v>
      </c>
      <c r="M26" s="28">
        <v>71.900000000000006</v>
      </c>
      <c r="N26" s="28" t="s">
        <v>94</v>
      </c>
      <c r="O26" s="27">
        <v>54.792999999999999</v>
      </c>
      <c r="P26" s="28">
        <v>53.2</v>
      </c>
      <c r="Q26" s="28" t="s">
        <v>94</v>
      </c>
      <c r="R26" s="31">
        <f t="shared" si="2"/>
        <v>18.700000000000003</v>
      </c>
      <c r="S26" s="45">
        <f t="shared" si="3"/>
        <v>33.814</v>
      </c>
      <c r="T26" s="27">
        <v>3.3530000000000002</v>
      </c>
      <c r="U26" s="27">
        <v>9.4719999999999995</v>
      </c>
      <c r="V26" s="1" t="s">
        <v>17</v>
      </c>
      <c r="X26" s="44">
        <v>86.563000000000002</v>
      </c>
      <c r="Y26" s="44">
        <v>54.067</v>
      </c>
      <c r="Z26" s="16">
        <f t="shared" si="4"/>
        <v>32.496000000000002</v>
      </c>
      <c r="AA26" s="16"/>
      <c r="AB26" s="43">
        <f t="shared" si="5"/>
        <v>8.2502499999999994</v>
      </c>
      <c r="AC26" s="15"/>
      <c r="AD26" s="42">
        <f t="shared" si="6"/>
        <v>9.4410000000000007</v>
      </c>
      <c r="AE26" s="41">
        <f t="shared" si="7"/>
        <v>3.0999999999998806E-2</v>
      </c>
      <c r="AF26" s="40">
        <f t="shared" si="8"/>
        <v>3.3479999999999999</v>
      </c>
      <c r="AG26" s="39">
        <f t="shared" si="9"/>
        <v>5.0000000000003375E-3</v>
      </c>
      <c r="AH26" s="38">
        <f t="shared" si="10"/>
        <v>0.79461108488414078</v>
      </c>
    </row>
    <row r="27" spans="1:34" x14ac:dyDescent="0.2">
      <c r="A27" s="47" t="s">
        <v>171</v>
      </c>
      <c r="B27" s="46" t="s">
        <v>87</v>
      </c>
      <c r="C27" s="29">
        <v>24</v>
      </c>
      <c r="D27" s="27">
        <v>302.577</v>
      </c>
      <c r="E27" s="28">
        <v>75</v>
      </c>
      <c r="F27" s="28">
        <v>7</v>
      </c>
      <c r="G27" s="27">
        <v>261.64100000000002</v>
      </c>
      <c r="H27" s="28">
        <v>49.7</v>
      </c>
      <c r="I27" s="28">
        <v>3.7</v>
      </c>
      <c r="J27" s="31">
        <f t="shared" si="0"/>
        <v>25.299999999999997</v>
      </c>
      <c r="K27" s="45">
        <f t="shared" si="1"/>
        <v>40.936</v>
      </c>
      <c r="L27" s="27">
        <v>97.099000000000004</v>
      </c>
      <c r="M27" s="28">
        <v>71.2</v>
      </c>
      <c r="N27" s="28" t="s">
        <v>94</v>
      </c>
      <c r="O27" s="27">
        <v>56.915999999999997</v>
      </c>
      <c r="P27" s="28">
        <v>53.3</v>
      </c>
      <c r="Q27" s="28" t="s">
        <v>94</v>
      </c>
      <c r="R27" s="31">
        <f t="shared" si="2"/>
        <v>17.900000000000006</v>
      </c>
      <c r="S27" s="45">
        <f t="shared" si="3"/>
        <v>40.183</v>
      </c>
      <c r="T27" s="27">
        <v>3.7690000000000001</v>
      </c>
      <c r="U27" s="27">
        <v>9.7029999999999994</v>
      </c>
      <c r="V27" s="1" t="s">
        <v>17</v>
      </c>
      <c r="X27" s="44">
        <v>94.897000000000006</v>
      </c>
      <c r="Y27" s="44">
        <v>56.156999999999996</v>
      </c>
      <c r="Z27" s="16">
        <f t="shared" si="4"/>
        <v>38.74</v>
      </c>
      <c r="AA27" s="16"/>
      <c r="AB27" s="43">
        <f t="shared" si="5"/>
        <v>8.5618333333333343</v>
      </c>
      <c r="AC27" s="15"/>
      <c r="AD27" s="42">
        <f t="shared" si="6"/>
        <v>9.69</v>
      </c>
      <c r="AE27" s="41">
        <f t="shared" si="7"/>
        <v>1.2999999999999901E-2</v>
      </c>
      <c r="AF27" s="40">
        <f t="shared" si="8"/>
        <v>3.7629999999999999</v>
      </c>
      <c r="AG27" s="39">
        <f t="shared" si="9"/>
        <v>6.0000000000002274E-3</v>
      </c>
      <c r="AH27" s="38">
        <f t="shared" si="10"/>
        <v>0.83931799679713726</v>
      </c>
    </row>
    <row r="28" spans="1:34" x14ac:dyDescent="0.2">
      <c r="A28" s="47" t="s">
        <v>172</v>
      </c>
      <c r="B28" s="46" t="s">
        <v>87</v>
      </c>
      <c r="C28" s="29">
        <v>24</v>
      </c>
      <c r="D28" s="27">
        <v>317.78399999999999</v>
      </c>
      <c r="E28" s="28">
        <v>75.400000000000006</v>
      </c>
      <c r="F28" s="28">
        <v>7.3</v>
      </c>
      <c r="G28" s="27">
        <v>284.577</v>
      </c>
      <c r="H28" s="28">
        <v>51.1</v>
      </c>
      <c r="I28" s="28">
        <v>3.5</v>
      </c>
      <c r="J28" s="31">
        <f t="shared" si="0"/>
        <v>24.300000000000004</v>
      </c>
      <c r="K28" s="45">
        <f t="shared" si="1"/>
        <v>33.207000000000001</v>
      </c>
      <c r="L28" s="27">
        <v>94.153000000000006</v>
      </c>
      <c r="M28" s="28">
        <v>71.3</v>
      </c>
      <c r="N28" s="28" t="s">
        <v>94</v>
      </c>
      <c r="O28" s="27">
        <v>61.761000000000003</v>
      </c>
      <c r="P28" s="28">
        <v>54</v>
      </c>
      <c r="Q28" s="28" t="s">
        <v>94</v>
      </c>
      <c r="R28" s="31">
        <f t="shared" si="2"/>
        <v>17.299999999999997</v>
      </c>
      <c r="S28" s="45">
        <f t="shared" si="3"/>
        <v>32.392000000000003</v>
      </c>
      <c r="T28" s="27">
        <v>3.2749999999999999</v>
      </c>
      <c r="U28" s="27">
        <v>9.4499999999999993</v>
      </c>
      <c r="V28" s="1" t="s">
        <v>17</v>
      </c>
      <c r="X28" s="44">
        <v>92.013999999999996</v>
      </c>
      <c r="Y28" s="44">
        <v>60.917999999999999</v>
      </c>
      <c r="Z28" s="16">
        <f t="shared" si="4"/>
        <v>31.096</v>
      </c>
      <c r="AA28" s="16"/>
      <c r="AB28" s="43">
        <f t="shared" si="5"/>
        <v>9.3191249999999997</v>
      </c>
      <c r="AC28" s="15"/>
      <c r="AD28" s="42">
        <f t="shared" si="6"/>
        <v>9.4190000000000005</v>
      </c>
      <c r="AE28" s="41">
        <f t="shared" si="7"/>
        <v>3.0999999999998806E-2</v>
      </c>
      <c r="AF28" s="40">
        <f t="shared" si="8"/>
        <v>3.2709999999999999</v>
      </c>
      <c r="AG28" s="39">
        <f t="shared" si="9"/>
        <v>4.0000000000000036E-3</v>
      </c>
      <c r="AH28" s="38">
        <f t="shared" si="10"/>
        <v>0.74180274582977568</v>
      </c>
    </row>
    <row r="29" spans="1:34" x14ac:dyDescent="0.2">
      <c r="A29" s="47" t="s">
        <v>173</v>
      </c>
      <c r="B29" s="46" t="s">
        <v>87</v>
      </c>
      <c r="C29" s="29">
        <v>24</v>
      </c>
      <c r="D29" s="27">
        <v>315.02300000000002</v>
      </c>
      <c r="E29" s="28">
        <v>77.7</v>
      </c>
      <c r="F29" s="28">
        <v>7.4</v>
      </c>
      <c r="G29" s="27">
        <v>282.11</v>
      </c>
      <c r="H29" s="28">
        <v>52.2</v>
      </c>
      <c r="I29" s="28">
        <v>3.5</v>
      </c>
      <c r="J29" s="31">
        <f t="shared" si="0"/>
        <v>25.5</v>
      </c>
      <c r="K29" s="45">
        <f t="shared" si="1"/>
        <v>32.912999999999997</v>
      </c>
      <c r="L29" s="27">
        <v>93.316999999999993</v>
      </c>
      <c r="M29" s="28">
        <v>71.8</v>
      </c>
      <c r="N29" s="28" t="s">
        <v>94</v>
      </c>
      <c r="O29" s="27">
        <v>61.146000000000001</v>
      </c>
      <c r="P29" s="28">
        <v>53.6</v>
      </c>
      <c r="Q29" s="28" t="s">
        <v>94</v>
      </c>
      <c r="R29" s="31">
        <f t="shared" ref="R29:R38" si="11">M29-P29</f>
        <v>18.199999999999996</v>
      </c>
      <c r="S29" s="45">
        <f t="shared" ref="S29:S38" si="12">ROUND(L29-O29,3)</f>
        <v>32.170999999999999</v>
      </c>
      <c r="T29" s="27">
        <v>3.32</v>
      </c>
      <c r="U29" s="27">
        <v>9.7810000000000006</v>
      </c>
      <c r="V29" s="1" t="s">
        <v>17</v>
      </c>
      <c r="X29" s="44">
        <v>91.168999999999997</v>
      </c>
      <c r="Y29" s="44">
        <v>60.323</v>
      </c>
      <c r="Z29" s="16">
        <f t="shared" si="4"/>
        <v>30.846</v>
      </c>
      <c r="AA29" s="16"/>
      <c r="AB29" s="43">
        <f t="shared" si="5"/>
        <v>9.2411250000000003</v>
      </c>
      <c r="AC29" s="15"/>
      <c r="AD29" s="42">
        <f t="shared" si="6"/>
        <v>9.7509999999999994</v>
      </c>
      <c r="AE29" s="41">
        <f t="shared" si="7"/>
        <v>3.0000000000001137E-2</v>
      </c>
      <c r="AF29" s="40">
        <f t="shared" si="8"/>
        <v>3.3130000000000002</v>
      </c>
      <c r="AG29" s="39">
        <f t="shared" si="9"/>
        <v>6.9999999999996732E-3</v>
      </c>
      <c r="AH29" s="38">
        <f t="shared" si="10"/>
        <v>0.73269292120094875</v>
      </c>
    </row>
    <row r="30" spans="1:34" x14ac:dyDescent="0.2">
      <c r="A30" s="47" t="s">
        <v>174</v>
      </c>
      <c r="B30" s="46" t="s">
        <v>87</v>
      </c>
      <c r="C30" s="29">
        <v>24</v>
      </c>
      <c r="D30" s="27">
        <v>324.04599999999999</v>
      </c>
      <c r="E30" s="28">
        <v>79.7</v>
      </c>
      <c r="F30" s="28">
        <v>7.4</v>
      </c>
      <c r="G30" s="27">
        <v>289.27</v>
      </c>
      <c r="H30" s="28">
        <v>54</v>
      </c>
      <c r="I30" s="28">
        <v>3.5</v>
      </c>
      <c r="J30" s="31">
        <f t="shared" si="0"/>
        <v>25.700000000000003</v>
      </c>
      <c r="K30" s="45">
        <f t="shared" si="1"/>
        <v>34.776000000000003</v>
      </c>
      <c r="L30" s="27">
        <v>96.608000000000004</v>
      </c>
      <c r="M30" s="28">
        <v>71.8</v>
      </c>
      <c r="N30" s="28" t="s">
        <v>94</v>
      </c>
      <c r="O30" s="27">
        <v>62.77</v>
      </c>
      <c r="P30" s="28">
        <v>54.1</v>
      </c>
      <c r="Q30" s="28" t="s">
        <v>94</v>
      </c>
      <c r="R30" s="31">
        <f t="shared" si="11"/>
        <v>17.699999999999996</v>
      </c>
      <c r="S30" s="45">
        <f t="shared" si="12"/>
        <v>33.838000000000001</v>
      </c>
      <c r="T30" s="27">
        <v>3.4350000000000001</v>
      </c>
      <c r="U30" s="27">
        <v>10.231999999999999</v>
      </c>
      <c r="V30" s="1" t="s">
        <v>17</v>
      </c>
      <c r="X30" s="44">
        <v>94.384</v>
      </c>
      <c r="Y30" s="44">
        <v>61.91</v>
      </c>
      <c r="Z30" s="16">
        <f t="shared" si="4"/>
        <v>32.473999999999997</v>
      </c>
      <c r="AA30" s="16"/>
      <c r="AB30" s="43">
        <f t="shared" si="5"/>
        <v>9.4733333333333327</v>
      </c>
      <c r="AC30" s="15"/>
      <c r="AD30" s="42">
        <f t="shared" si="6"/>
        <v>10.206</v>
      </c>
      <c r="AE30" s="41">
        <f t="shared" si="7"/>
        <v>2.5999999999999801E-2</v>
      </c>
      <c r="AF30" s="40">
        <f t="shared" si="8"/>
        <v>3.427</v>
      </c>
      <c r="AG30" s="39">
        <f t="shared" si="9"/>
        <v>8.0000000000000071E-3</v>
      </c>
      <c r="AH30" s="38">
        <f t="shared" si="10"/>
        <v>0.79579631486155034</v>
      </c>
    </row>
    <row r="31" spans="1:34" x14ac:dyDescent="0.2">
      <c r="A31" s="47" t="s">
        <v>175</v>
      </c>
      <c r="B31" s="46" t="s">
        <v>87</v>
      </c>
      <c r="C31" s="29">
        <v>24</v>
      </c>
      <c r="D31" s="27">
        <v>320.80399999999997</v>
      </c>
      <c r="E31" s="28">
        <v>80</v>
      </c>
      <c r="F31" s="28">
        <v>7.3</v>
      </c>
      <c r="G31" s="27">
        <v>285.83499999999998</v>
      </c>
      <c r="H31" s="28">
        <v>53.7</v>
      </c>
      <c r="I31" s="28">
        <v>3.5</v>
      </c>
      <c r="J31" s="31">
        <f t="shared" si="0"/>
        <v>26.299999999999997</v>
      </c>
      <c r="K31" s="45">
        <f t="shared" si="1"/>
        <v>34.969000000000001</v>
      </c>
      <c r="L31" s="27">
        <v>95.997</v>
      </c>
      <c r="M31" s="28">
        <v>71.900000000000006</v>
      </c>
      <c r="N31" s="28" t="s">
        <v>94</v>
      </c>
      <c r="O31" s="27">
        <v>61.939</v>
      </c>
      <c r="P31" s="28">
        <v>53.6</v>
      </c>
      <c r="Q31" s="28" t="s">
        <v>94</v>
      </c>
      <c r="R31" s="31">
        <f t="shared" si="11"/>
        <v>18.300000000000004</v>
      </c>
      <c r="S31" s="45">
        <f t="shared" si="12"/>
        <v>34.058</v>
      </c>
      <c r="T31" s="27">
        <v>3.4740000000000002</v>
      </c>
      <c r="U31" s="27">
        <v>10.343999999999999</v>
      </c>
      <c r="V31" s="1" t="s">
        <v>17</v>
      </c>
      <c r="X31" s="44">
        <v>93.781000000000006</v>
      </c>
      <c r="Y31" s="44">
        <v>61.103999999999999</v>
      </c>
      <c r="Z31" s="16">
        <f t="shared" si="4"/>
        <v>32.677</v>
      </c>
      <c r="AA31" s="16"/>
      <c r="AB31" s="43">
        <f t="shared" si="5"/>
        <v>9.3637916666666658</v>
      </c>
      <c r="AC31" s="15"/>
      <c r="AD31" s="42">
        <f t="shared" si="6"/>
        <v>10.315</v>
      </c>
      <c r="AE31" s="41">
        <f t="shared" si="7"/>
        <v>2.8999999999999915E-2</v>
      </c>
      <c r="AF31" s="40">
        <f t="shared" si="8"/>
        <v>3.468</v>
      </c>
      <c r="AG31" s="39">
        <f t="shared" si="9"/>
        <v>6.0000000000002274E-3</v>
      </c>
      <c r="AH31" s="38">
        <f t="shared" si="10"/>
        <v>0.80186121363723883</v>
      </c>
    </row>
    <row r="32" spans="1:34" x14ac:dyDescent="0.2">
      <c r="A32" s="47" t="s">
        <v>176</v>
      </c>
      <c r="B32" s="46" t="s">
        <v>87</v>
      </c>
      <c r="C32" s="29">
        <v>24</v>
      </c>
      <c r="D32" s="27">
        <v>297.541</v>
      </c>
      <c r="E32" s="28">
        <v>81</v>
      </c>
      <c r="F32" s="28">
        <v>7.1</v>
      </c>
      <c r="G32" s="27">
        <v>266.03399999999999</v>
      </c>
      <c r="H32" s="28">
        <v>53.1</v>
      </c>
      <c r="I32" s="28">
        <v>3.4</v>
      </c>
      <c r="J32" s="31">
        <f t="shared" ref="J32:J41" si="13">E32-H32</f>
        <v>27.9</v>
      </c>
      <c r="K32" s="45">
        <f t="shared" ref="K32:K41" si="14">ROUND(D32-G32,3)</f>
        <v>31.507000000000001</v>
      </c>
      <c r="L32" s="27">
        <v>88.168999999999997</v>
      </c>
      <c r="M32" s="28">
        <v>72.599999999999994</v>
      </c>
      <c r="N32" s="28">
        <v>0</v>
      </c>
      <c r="O32" s="27">
        <v>57.642000000000003</v>
      </c>
      <c r="P32" s="28">
        <v>53</v>
      </c>
      <c r="Q32" s="28">
        <v>0</v>
      </c>
      <c r="R32" s="31">
        <f t="shared" si="11"/>
        <v>19.599999999999994</v>
      </c>
      <c r="S32" s="45">
        <f t="shared" si="12"/>
        <v>30.527000000000001</v>
      </c>
      <c r="T32" s="27">
        <v>3.2349999999999999</v>
      </c>
      <c r="U32" s="27">
        <v>9.9819999999999993</v>
      </c>
      <c r="V32" s="1" t="s">
        <v>17</v>
      </c>
      <c r="X32" s="44">
        <v>86.100999999999999</v>
      </c>
      <c r="Y32" s="44">
        <v>56.881</v>
      </c>
      <c r="Z32" s="16">
        <f t="shared" si="4"/>
        <v>29.22</v>
      </c>
      <c r="AA32" s="16"/>
      <c r="AB32" s="43">
        <f t="shared" si="5"/>
        <v>8.7147083333333324</v>
      </c>
      <c r="AC32" s="15"/>
      <c r="AD32" s="42">
        <f t="shared" si="6"/>
        <v>9.9740000000000002</v>
      </c>
      <c r="AE32" s="41">
        <f t="shared" si="7"/>
        <v>7.9999999999991189E-3</v>
      </c>
      <c r="AF32" s="40">
        <f t="shared" si="8"/>
        <v>3.2360000000000002</v>
      </c>
      <c r="AG32" s="39">
        <f t="shared" si="9"/>
        <v>-1.000000000000334E-3</v>
      </c>
      <c r="AH32" s="38">
        <f t="shared" si="10"/>
        <v>0.85966455415473308</v>
      </c>
    </row>
    <row r="33" spans="1:38" x14ac:dyDescent="0.2">
      <c r="A33" s="47" t="s">
        <v>177</v>
      </c>
      <c r="B33" s="46" t="s">
        <v>87</v>
      </c>
      <c r="C33" s="29">
        <v>24</v>
      </c>
      <c r="D33" s="27">
        <v>245.536</v>
      </c>
      <c r="E33" s="28">
        <v>78.8</v>
      </c>
      <c r="F33" s="28">
        <v>6.3</v>
      </c>
      <c r="G33" s="27">
        <v>214.86</v>
      </c>
      <c r="H33" s="28">
        <v>49.1</v>
      </c>
      <c r="I33" s="28">
        <v>3.6</v>
      </c>
      <c r="J33" s="31">
        <f t="shared" si="13"/>
        <v>29.699999999999996</v>
      </c>
      <c r="K33" s="45">
        <f t="shared" si="14"/>
        <v>30.675999999999998</v>
      </c>
      <c r="L33" s="27">
        <v>77.02</v>
      </c>
      <c r="M33" s="28">
        <v>72.8</v>
      </c>
      <c r="N33" s="28">
        <v>0</v>
      </c>
      <c r="O33" s="27">
        <v>46.738999999999997</v>
      </c>
      <c r="P33" s="28">
        <v>50.3</v>
      </c>
      <c r="Q33" s="28">
        <v>0</v>
      </c>
      <c r="R33" s="31">
        <f t="shared" si="11"/>
        <v>22.5</v>
      </c>
      <c r="S33" s="45">
        <f t="shared" si="12"/>
        <v>30.280999999999999</v>
      </c>
      <c r="T33" s="27">
        <v>3.1549999999999998</v>
      </c>
      <c r="U33" s="27">
        <v>8.7989999999999995</v>
      </c>
      <c r="V33" s="1" t="s">
        <v>17</v>
      </c>
      <c r="X33" s="44">
        <v>75.204999999999998</v>
      </c>
      <c r="Y33" s="44">
        <v>46.182000000000002</v>
      </c>
      <c r="Z33" s="16">
        <f t="shared" si="4"/>
        <v>29.023</v>
      </c>
      <c r="AA33" s="16"/>
      <c r="AB33" s="43">
        <f t="shared" si="5"/>
        <v>7.0282499999999999</v>
      </c>
      <c r="AC33" s="15"/>
      <c r="AD33" s="86">
        <f t="shared" si="6"/>
        <v>8.7989999999999995</v>
      </c>
      <c r="AE33" s="41">
        <f t="shared" si="7"/>
        <v>0</v>
      </c>
      <c r="AF33" s="40">
        <f t="shared" si="8"/>
        <v>3.1520000000000001</v>
      </c>
      <c r="AG33" s="39">
        <f t="shared" si="9"/>
        <v>2.9999999999996696E-3</v>
      </c>
      <c r="AH33" s="38">
        <f t="shared" si="10"/>
        <v>0.76933817369449808</v>
      </c>
    </row>
    <row r="34" spans="1:38" x14ac:dyDescent="0.2">
      <c r="A34" s="47" t="s">
        <v>178</v>
      </c>
      <c r="B34" s="46" t="s">
        <v>87</v>
      </c>
      <c r="C34" s="29">
        <v>24</v>
      </c>
      <c r="D34" s="27">
        <v>300.68799999999999</v>
      </c>
      <c r="E34" s="28">
        <v>78.8</v>
      </c>
      <c r="F34" s="28">
        <v>7.2</v>
      </c>
      <c r="G34" s="27">
        <v>263.97199999999998</v>
      </c>
      <c r="H34" s="28">
        <v>51.8</v>
      </c>
      <c r="I34" s="28">
        <v>3.3</v>
      </c>
      <c r="J34" s="31">
        <f t="shared" si="13"/>
        <v>27</v>
      </c>
      <c r="K34" s="45">
        <f t="shared" si="14"/>
        <v>36.716000000000001</v>
      </c>
      <c r="L34" s="27">
        <v>89.656999999999996</v>
      </c>
      <c r="M34" s="28">
        <v>75.099999999999994</v>
      </c>
      <c r="N34" s="28">
        <v>0</v>
      </c>
      <c r="O34" s="27">
        <v>53.292000000000002</v>
      </c>
      <c r="P34" s="28">
        <v>54.7</v>
      </c>
      <c r="Q34" s="28">
        <v>0</v>
      </c>
      <c r="R34" s="31">
        <f t="shared" si="11"/>
        <v>20.399999999999991</v>
      </c>
      <c r="S34" s="45">
        <f t="shared" si="12"/>
        <v>36.365000000000002</v>
      </c>
      <c r="T34" s="27">
        <v>3.6970000000000001</v>
      </c>
      <c r="U34" s="27">
        <v>10.050000000000001</v>
      </c>
      <c r="V34" s="1" t="s">
        <v>17</v>
      </c>
      <c r="X34" s="44">
        <v>87.418000000000006</v>
      </c>
      <c r="Y34" s="44">
        <v>52.545000000000002</v>
      </c>
      <c r="Z34" s="16">
        <f t="shared" si="4"/>
        <v>34.872999999999998</v>
      </c>
      <c r="AA34" s="16"/>
      <c r="AB34" s="43">
        <f t="shared" si="5"/>
        <v>8.8094583333333318</v>
      </c>
      <c r="AC34" s="15"/>
      <c r="AD34" s="42">
        <f t="shared" si="6"/>
        <v>10.02</v>
      </c>
      <c r="AE34" s="41">
        <f t="shared" si="7"/>
        <v>3.0000000000001137E-2</v>
      </c>
      <c r="AF34" s="40">
        <f t="shared" si="8"/>
        <v>3.6909999999999998</v>
      </c>
      <c r="AG34" s="39">
        <f t="shared" si="9"/>
        <v>6.0000000000002274E-3</v>
      </c>
      <c r="AH34" s="38">
        <f t="shared" si="10"/>
        <v>0.69818011001166924</v>
      </c>
    </row>
    <row r="35" spans="1:38" x14ac:dyDescent="0.2">
      <c r="A35" s="47" t="s">
        <v>179</v>
      </c>
      <c r="B35" s="46" t="s">
        <v>87</v>
      </c>
      <c r="C35" s="29">
        <v>24</v>
      </c>
      <c r="D35" s="27">
        <v>310.14</v>
      </c>
      <c r="E35" s="28">
        <v>78.2</v>
      </c>
      <c r="F35" s="28">
        <v>7.3</v>
      </c>
      <c r="G35" s="27">
        <v>276.92899999999997</v>
      </c>
      <c r="H35" s="28">
        <v>52.2</v>
      </c>
      <c r="I35" s="28">
        <v>3.3</v>
      </c>
      <c r="J35" s="31">
        <f t="shared" si="13"/>
        <v>26</v>
      </c>
      <c r="K35" s="45">
        <f t="shared" si="14"/>
        <v>33.210999999999999</v>
      </c>
      <c r="L35" s="27">
        <v>85.653000000000006</v>
      </c>
      <c r="M35" s="28">
        <v>76.3</v>
      </c>
      <c r="N35" s="28">
        <v>0</v>
      </c>
      <c r="O35" s="27">
        <v>52.58</v>
      </c>
      <c r="P35" s="28">
        <v>56.4</v>
      </c>
      <c r="Q35" s="28">
        <v>0</v>
      </c>
      <c r="R35" s="31">
        <f t="shared" si="11"/>
        <v>19.899999999999999</v>
      </c>
      <c r="S35" s="45">
        <f t="shared" si="12"/>
        <v>33.073</v>
      </c>
      <c r="T35" s="27">
        <v>3.4489999999999998</v>
      </c>
      <c r="U35" s="27">
        <v>9.7970000000000006</v>
      </c>
      <c r="V35" s="1" t="s">
        <v>17</v>
      </c>
      <c r="X35" s="44">
        <v>83.453999999999994</v>
      </c>
      <c r="Y35" s="44">
        <v>51.8</v>
      </c>
      <c r="Z35" s="16">
        <f t="shared" si="4"/>
        <v>31.654</v>
      </c>
      <c r="AA35" s="16"/>
      <c r="AB35" s="43">
        <f t="shared" si="5"/>
        <v>9.380374999999999</v>
      </c>
      <c r="AC35" s="15"/>
      <c r="AD35" s="86">
        <f t="shared" si="6"/>
        <v>9.7970000000000006</v>
      </c>
      <c r="AE35" s="41">
        <f t="shared" si="7"/>
        <v>0</v>
      </c>
      <c r="AF35" s="40">
        <f t="shared" si="8"/>
        <v>3.4460000000000002</v>
      </c>
      <c r="AG35" s="39">
        <f t="shared" si="9"/>
        <v>2.9999999999996696E-3</v>
      </c>
      <c r="AH35" s="38">
        <f t="shared" si="10"/>
        <v>0.56223797435443701</v>
      </c>
    </row>
    <row r="36" spans="1:38" x14ac:dyDescent="0.2">
      <c r="A36" s="47" t="s">
        <v>180</v>
      </c>
      <c r="B36" s="46" t="s">
        <v>87</v>
      </c>
      <c r="C36" s="29">
        <v>24</v>
      </c>
      <c r="D36" s="27">
        <v>313.55500000000001</v>
      </c>
      <c r="E36" s="28">
        <v>78</v>
      </c>
      <c r="F36" s="28">
        <v>7.2</v>
      </c>
      <c r="G36" s="27">
        <v>281.64100000000002</v>
      </c>
      <c r="H36" s="28">
        <v>52.1</v>
      </c>
      <c r="I36" s="28">
        <v>3.3</v>
      </c>
      <c r="J36" s="31">
        <f t="shared" si="13"/>
        <v>25.9</v>
      </c>
      <c r="K36" s="45">
        <f t="shared" si="14"/>
        <v>31.914000000000001</v>
      </c>
      <c r="L36" s="27">
        <v>85.254999999999995</v>
      </c>
      <c r="M36" s="28">
        <v>76.2</v>
      </c>
      <c r="N36" s="28">
        <v>0</v>
      </c>
      <c r="O36" s="27">
        <v>53.363</v>
      </c>
      <c r="P36" s="28">
        <v>56.5</v>
      </c>
      <c r="Q36" s="28">
        <v>0</v>
      </c>
      <c r="R36" s="31">
        <f t="shared" si="11"/>
        <v>19.700000000000003</v>
      </c>
      <c r="S36" s="45">
        <f t="shared" si="12"/>
        <v>31.891999999999999</v>
      </c>
      <c r="T36" s="27">
        <v>3.3679999999999999</v>
      </c>
      <c r="U36" s="27">
        <v>9.8049999999999997</v>
      </c>
      <c r="V36" s="1" t="s">
        <v>17</v>
      </c>
      <c r="X36" s="44">
        <v>83.070999999999998</v>
      </c>
      <c r="Y36" s="44">
        <v>52.570999999999998</v>
      </c>
      <c r="Z36" s="16">
        <f t="shared" si="4"/>
        <v>30.5</v>
      </c>
      <c r="AA36" s="16"/>
      <c r="AB36" s="43">
        <f t="shared" si="5"/>
        <v>9.5445833333333336</v>
      </c>
      <c r="AC36" s="15"/>
      <c r="AD36" s="42">
        <f t="shared" si="6"/>
        <v>9.7840000000000007</v>
      </c>
      <c r="AE36" s="41">
        <f t="shared" si="7"/>
        <v>2.0999999999999019E-2</v>
      </c>
      <c r="AF36" s="40">
        <f t="shared" si="8"/>
        <v>3.36</v>
      </c>
      <c r="AG36" s="39">
        <f t="shared" si="9"/>
        <v>8.0000000000000071E-3</v>
      </c>
      <c r="AH36" s="38">
        <f t="shared" si="10"/>
        <v>0.5020575839455198</v>
      </c>
    </row>
    <row r="37" spans="1:38" x14ac:dyDescent="0.2">
      <c r="A37" s="47" t="s">
        <v>181</v>
      </c>
      <c r="B37" s="46" t="s">
        <v>87</v>
      </c>
      <c r="C37" s="29">
        <v>24</v>
      </c>
      <c r="D37" s="27">
        <v>278.56900000000002</v>
      </c>
      <c r="E37" s="28">
        <v>78.2</v>
      </c>
      <c r="F37" s="28">
        <v>7.3</v>
      </c>
      <c r="G37" s="27">
        <v>246.441</v>
      </c>
      <c r="H37" s="28">
        <v>50.8</v>
      </c>
      <c r="I37" s="28">
        <v>3.3</v>
      </c>
      <c r="J37" s="31">
        <f t="shared" si="13"/>
        <v>27.400000000000006</v>
      </c>
      <c r="K37" s="45">
        <f t="shared" si="14"/>
        <v>32.128</v>
      </c>
      <c r="L37" s="27">
        <v>83.673000000000002</v>
      </c>
      <c r="M37" s="28">
        <v>75.599999999999994</v>
      </c>
      <c r="N37" s="28">
        <v>0</v>
      </c>
      <c r="O37" s="27">
        <v>51.393999999999998</v>
      </c>
      <c r="P37" s="28">
        <v>55.5</v>
      </c>
      <c r="Q37" s="28">
        <v>0</v>
      </c>
      <c r="R37" s="31">
        <f t="shared" si="11"/>
        <v>20.099999999999994</v>
      </c>
      <c r="S37" s="45">
        <f t="shared" si="12"/>
        <v>32.279000000000003</v>
      </c>
      <c r="T37" s="27">
        <v>3.3580000000000001</v>
      </c>
      <c r="U37" s="27">
        <v>9.2650000000000006</v>
      </c>
      <c r="V37" s="1" t="s">
        <v>17</v>
      </c>
      <c r="X37" s="44">
        <v>81.56</v>
      </c>
      <c r="Y37" s="44">
        <v>50.655000000000001</v>
      </c>
      <c r="Z37" s="16">
        <f t="shared" si="4"/>
        <v>30.905000000000001</v>
      </c>
      <c r="AA37" s="16"/>
      <c r="AB37" s="43">
        <f t="shared" si="5"/>
        <v>8.1577500000000001</v>
      </c>
      <c r="AC37" s="15"/>
      <c r="AD37" s="86">
        <f t="shared" si="6"/>
        <v>9.2650000000000006</v>
      </c>
      <c r="AE37" s="41">
        <f t="shared" si="7"/>
        <v>0</v>
      </c>
      <c r="AF37" s="40">
        <f t="shared" si="8"/>
        <v>3.355</v>
      </c>
      <c r="AG37" s="39">
        <f t="shared" si="9"/>
        <v>3.0000000000001137E-3</v>
      </c>
      <c r="AH37" s="38">
        <f t="shared" si="10"/>
        <v>0.49626482606384448</v>
      </c>
    </row>
    <row r="38" spans="1:38" x14ac:dyDescent="0.2">
      <c r="A38" s="47" t="s">
        <v>182</v>
      </c>
      <c r="B38" s="46" t="s">
        <v>87</v>
      </c>
      <c r="C38" s="29">
        <v>24</v>
      </c>
      <c r="D38" s="27">
        <v>278.02800000000002</v>
      </c>
      <c r="E38" s="28">
        <v>77.900000000000006</v>
      </c>
      <c r="F38" s="28">
        <v>7.3</v>
      </c>
      <c r="G38" s="27">
        <v>245.53100000000001</v>
      </c>
      <c r="H38" s="28">
        <v>50.5</v>
      </c>
      <c r="I38" s="28">
        <v>3.3</v>
      </c>
      <c r="J38" s="31">
        <f t="shared" si="13"/>
        <v>27.400000000000006</v>
      </c>
      <c r="K38" s="45">
        <f t="shared" si="14"/>
        <v>32.497</v>
      </c>
      <c r="L38" s="27">
        <v>87.582999999999998</v>
      </c>
      <c r="M38" s="28">
        <v>74.7</v>
      </c>
      <c r="N38" s="28">
        <v>0</v>
      </c>
      <c r="O38" s="27">
        <v>54.901000000000003</v>
      </c>
      <c r="P38" s="28">
        <v>55.2</v>
      </c>
      <c r="Q38" s="28">
        <v>0</v>
      </c>
      <c r="R38" s="31">
        <f t="shared" si="11"/>
        <v>19.5</v>
      </c>
      <c r="S38" s="45">
        <f t="shared" si="12"/>
        <v>32.682000000000002</v>
      </c>
      <c r="T38" s="27">
        <v>3.4</v>
      </c>
      <c r="U38" s="27">
        <v>9.2929999999999993</v>
      </c>
      <c r="V38" s="1" t="s">
        <v>17</v>
      </c>
      <c r="X38" s="44">
        <v>85.418000000000006</v>
      </c>
      <c r="Y38" s="44">
        <v>54.12</v>
      </c>
      <c r="Z38" s="16">
        <f t="shared" si="4"/>
        <v>31.297999999999998</v>
      </c>
      <c r="AA38" s="16"/>
      <c r="AB38" s="43">
        <f t="shared" si="5"/>
        <v>7.9754583333333331</v>
      </c>
      <c r="AC38" s="15"/>
      <c r="AD38" s="42">
        <f t="shared" si="6"/>
        <v>9.2590000000000003</v>
      </c>
      <c r="AE38" s="41">
        <f t="shared" si="7"/>
        <v>3.399999999999892E-2</v>
      </c>
      <c r="AF38" s="40">
        <f t="shared" si="8"/>
        <v>3.3929999999999998</v>
      </c>
      <c r="AG38" s="39">
        <f t="shared" si="9"/>
        <v>7.0000000000001172E-3</v>
      </c>
      <c r="AH38" s="38">
        <f t="shared" si="10"/>
        <v>0.48832937592401843</v>
      </c>
    </row>
    <row r="39" spans="1:38" x14ac:dyDescent="0.2">
      <c r="A39" s="47" t="s">
        <v>183</v>
      </c>
      <c r="B39" s="46" t="s">
        <v>87</v>
      </c>
      <c r="C39" s="29">
        <v>24</v>
      </c>
      <c r="D39" s="27">
        <v>278.92899999999997</v>
      </c>
      <c r="E39" s="28">
        <v>78.3</v>
      </c>
      <c r="F39" s="28">
        <v>7.3</v>
      </c>
      <c r="G39" s="27">
        <v>248.17400000000001</v>
      </c>
      <c r="H39" s="28">
        <v>50.9</v>
      </c>
      <c r="I39" s="28">
        <v>3.3</v>
      </c>
      <c r="J39" s="31">
        <f t="shared" si="13"/>
        <v>27.4</v>
      </c>
      <c r="K39" s="45">
        <f t="shared" si="14"/>
        <v>30.754999999999999</v>
      </c>
      <c r="L39" s="27">
        <v>86.006</v>
      </c>
      <c r="M39" s="28">
        <v>75</v>
      </c>
      <c r="N39" s="28">
        <v>0</v>
      </c>
      <c r="O39" s="27">
        <v>55.167000000000002</v>
      </c>
      <c r="P39" s="28">
        <v>55.3</v>
      </c>
      <c r="Q39" s="28">
        <v>0</v>
      </c>
      <c r="R39" s="31">
        <f t="shared" ref="R39:R46" si="15">M39-P39</f>
        <v>19.700000000000003</v>
      </c>
      <c r="S39" s="45">
        <f t="shared" ref="S39:S46" si="16">ROUND(L39-O39,3)</f>
        <v>30.838999999999999</v>
      </c>
      <c r="T39" s="27">
        <v>3.29</v>
      </c>
      <c r="U39" s="27">
        <v>9.2319999999999993</v>
      </c>
      <c r="V39" s="1" t="s">
        <v>17</v>
      </c>
      <c r="X39" s="44">
        <v>83.864000000000004</v>
      </c>
      <c r="Y39" s="44">
        <v>54.38</v>
      </c>
      <c r="Z39" s="16">
        <f t="shared" si="4"/>
        <v>29.484000000000002</v>
      </c>
      <c r="AA39" s="16"/>
      <c r="AB39" s="43">
        <f t="shared" si="5"/>
        <v>8.0747499999999999</v>
      </c>
      <c r="AC39" s="15"/>
      <c r="AD39" s="42">
        <f t="shared" si="6"/>
        <v>9.2080000000000002</v>
      </c>
      <c r="AE39" s="41">
        <f t="shared" si="7"/>
        <v>2.3999999999999133E-2</v>
      </c>
      <c r="AF39" s="40">
        <f t="shared" si="8"/>
        <v>3.2829999999999999</v>
      </c>
      <c r="AG39" s="39">
        <f t="shared" si="9"/>
        <v>7.0000000000001172E-3</v>
      </c>
      <c r="AH39" s="38">
        <f t="shared" si="10"/>
        <v>0.51214067549380571</v>
      </c>
    </row>
    <row r="40" spans="1:38" x14ac:dyDescent="0.2">
      <c r="A40" s="47" t="s">
        <v>184</v>
      </c>
      <c r="B40" s="46" t="s">
        <v>87</v>
      </c>
      <c r="C40" s="29">
        <v>24</v>
      </c>
      <c r="D40" s="27">
        <v>283.39600000000002</v>
      </c>
      <c r="E40" s="28">
        <v>78</v>
      </c>
      <c r="F40" s="28">
        <v>7.3</v>
      </c>
      <c r="G40" s="27">
        <v>248.01499999999999</v>
      </c>
      <c r="H40" s="28">
        <v>51.1</v>
      </c>
      <c r="I40" s="28">
        <v>3.3</v>
      </c>
      <c r="J40" s="31">
        <f t="shared" si="13"/>
        <v>26.9</v>
      </c>
      <c r="K40" s="45">
        <f t="shared" si="14"/>
        <v>35.381</v>
      </c>
      <c r="L40" s="27">
        <v>90.516000000000005</v>
      </c>
      <c r="M40" s="28">
        <v>74.8</v>
      </c>
      <c r="N40" s="28">
        <v>0</v>
      </c>
      <c r="O40" s="27">
        <v>55.468000000000004</v>
      </c>
      <c r="P40" s="28">
        <v>55.6</v>
      </c>
      <c r="Q40" s="28">
        <v>0</v>
      </c>
      <c r="R40" s="31">
        <f t="shared" si="15"/>
        <v>19.199999999999996</v>
      </c>
      <c r="S40" s="45">
        <f t="shared" si="16"/>
        <v>35.048000000000002</v>
      </c>
      <c r="T40" s="27">
        <v>3.5720000000000001</v>
      </c>
      <c r="U40" s="27">
        <v>9.4550000000000001</v>
      </c>
      <c r="V40" s="1" t="s">
        <v>17</v>
      </c>
      <c r="X40" s="44">
        <v>88.272000000000006</v>
      </c>
      <c r="Y40" s="44">
        <v>54.668999999999997</v>
      </c>
      <c r="Z40" s="16">
        <f t="shared" si="4"/>
        <v>33.603000000000002</v>
      </c>
      <c r="AA40" s="16"/>
      <c r="AB40" s="43">
        <f t="shared" si="5"/>
        <v>8.0560833333333335</v>
      </c>
      <c r="AC40" s="15"/>
      <c r="AD40" s="42">
        <f t="shared" si="6"/>
        <v>9.4309999999999992</v>
      </c>
      <c r="AE40" s="41">
        <f t="shared" si="7"/>
        <v>2.4000000000000909E-2</v>
      </c>
      <c r="AF40" s="40">
        <f t="shared" si="8"/>
        <v>3.5630000000000002</v>
      </c>
      <c r="AG40" s="39">
        <f t="shared" si="9"/>
        <v>8.999999999999897E-3</v>
      </c>
      <c r="AH40" s="38">
        <f t="shared" si="10"/>
        <v>0.71689212346027409</v>
      </c>
      <c r="AJ40" s="48"/>
      <c r="AK40" s="48"/>
      <c r="AL40" s="48"/>
    </row>
    <row r="41" spans="1:38" x14ac:dyDescent="0.2">
      <c r="A41" s="47" t="s">
        <v>185</v>
      </c>
      <c r="B41" s="46" t="s">
        <v>87</v>
      </c>
      <c r="C41" s="29">
        <v>24</v>
      </c>
      <c r="D41" s="27">
        <v>286.286</v>
      </c>
      <c r="E41" s="28">
        <v>78.099999999999994</v>
      </c>
      <c r="F41" s="28">
        <v>7.3</v>
      </c>
      <c r="G41" s="27">
        <v>246.851</v>
      </c>
      <c r="H41" s="28">
        <v>51.2</v>
      </c>
      <c r="I41" s="28">
        <v>3.3</v>
      </c>
      <c r="J41" s="31">
        <f t="shared" si="13"/>
        <v>26.899999999999991</v>
      </c>
      <c r="K41" s="45">
        <f t="shared" si="14"/>
        <v>39.435000000000002</v>
      </c>
      <c r="L41" s="27">
        <v>94.221000000000004</v>
      </c>
      <c r="M41" s="28">
        <v>74.8</v>
      </c>
      <c r="N41" s="28">
        <v>0</v>
      </c>
      <c r="O41" s="27">
        <v>55.058999999999997</v>
      </c>
      <c r="P41" s="28">
        <v>55.4</v>
      </c>
      <c r="Q41" s="28">
        <v>0</v>
      </c>
      <c r="R41" s="31">
        <f t="shared" si="15"/>
        <v>19.399999999999999</v>
      </c>
      <c r="S41" s="45">
        <f t="shared" si="16"/>
        <v>39.161999999999999</v>
      </c>
      <c r="T41" s="27">
        <v>3.871</v>
      </c>
      <c r="U41" s="27">
        <v>9.7479999999999993</v>
      </c>
      <c r="V41" s="1" t="s">
        <v>17</v>
      </c>
      <c r="X41" s="44">
        <v>91.888000000000005</v>
      </c>
      <c r="Y41" s="44">
        <v>54.27</v>
      </c>
      <c r="Z41" s="16">
        <f t="shared" si="4"/>
        <v>37.618000000000002</v>
      </c>
      <c r="AA41" s="16"/>
      <c r="AB41" s="43">
        <f t="shared" si="5"/>
        <v>8.0242083333333323</v>
      </c>
      <c r="AC41" s="15"/>
      <c r="AD41" s="42">
        <f t="shared" si="6"/>
        <v>9.7200000000000006</v>
      </c>
      <c r="AE41" s="41">
        <f t="shared" si="7"/>
        <v>2.7999999999998693E-2</v>
      </c>
      <c r="AF41" s="40">
        <f t="shared" si="8"/>
        <v>3.867</v>
      </c>
      <c r="AG41" s="39">
        <f t="shared" si="9"/>
        <v>4.0000000000000036E-3</v>
      </c>
      <c r="AH41" s="38">
        <f t="shared" si="10"/>
        <v>0.73607155733620688</v>
      </c>
      <c r="AJ41" s="48"/>
      <c r="AK41" s="48"/>
      <c r="AL41" s="48"/>
    </row>
    <row r="42" spans="1:38" x14ac:dyDescent="0.2">
      <c r="A42" s="47" t="s">
        <v>186</v>
      </c>
      <c r="B42" s="46" t="s">
        <v>87</v>
      </c>
      <c r="C42" s="29">
        <v>24</v>
      </c>
      <c r="D42" s="27">
        <v>280.45400000000001</v>
      </c>
      <c r="E42" s="28">
        <v>78</v>
      </c>
      <c r="F42" s="28">
        <v>7.3</v>
      </c>
      <c r="G42" s="27">
        <v>247.98400000000001</v>
      </c>
      <c r="H42" s="28">
        <v>51</v>
      </c>
      <c r="I42" s="28">
        <v>3.3</v>
      </c>
      <c r="J42" s="31">
        <f>E42-H42</f>
        <v>27</v>
      </c>
      <c r="K42" s="45">
        <f>ROUND(D42-G42,3)</f>
        <v>32.47</v>
      </c>
      <c r="L42" s="27">
        <v>87.905000000000001</v>
      </c>
      <c r="M42" s="28">
        <v>74.900000000000006</v>
      </c>
      <c r="N42" s="28">
        <v>0</v>
      </c>
      <c r="O42" s="27">
        <v>55.255000000000003</v>
      </c>
      <c r="P42" s="28">
        <v>55.3</v>
      </c>
      <c r="Q42" s="28">
        <v>0</v>
      </c>
      <c r="R42" s="31">
        <f t="shared" si="15"/>
        <v>19.600000000000009</v>
      </c>
      <c r="S42" s="45">
        <f t="shared" si="16"/>
        <v>32.65</v>
      </c>
      <c r="T42" s="27">
        <v>3.41</v>
      </c>
      <c r="U42" s="27">
        <v>9.26</v>
      </c>
      <c r="V42" s="1" t="s">
        <v>17</v>
      </c>
      <c r="X42" s="44">
        <v>85.724999999999994</v>
      </c>
      <c r="Y42" s="44">
        <v>54.466000000000001</v>
      </c>
      <c r="Z42" s="16">
        <f t="shared" si="4"/>
        <v>31.259</v>
      </c>
      <c r="AA42" s="16"/>
      <c r="AB42" s="43">
        <f t="shared" si="5"/>
        <v>8.06325</v>
      </c>
      <c r="AC42" s="15"/>
      <c r="AD42" s="42">
        <f t="shared" si="6"/>
        <v>9.2279999999999998</v>
      </c>
      <c r="AE42" s="41">
        <f t="shared" si="7"/>
        <v>3.2000000000000028E-2</v>
      </c>
      <c r="AF42" s="40">
        <f t="shared" si="8"/>
        <v>3.4089999999999998</v>
      </c>
      <c r="AG42" s="39">
        <f t="shared" si="9"/>
        <v>1.000000000000334E-3</v>
      </c>
      <c r="AH42" s="38">
        <f t="shared" si="10"/>
        <v>0.48833795728756629</v>
      </c>
      <c r="AJ42" s="48"/>
      <c r="AK42" s="48"/>
      <c r="AL42" s="48"/>
    </row>
    <row r="43" spans="1:38" x14ac:dyDescent="0.2">
      <c r="A43" s="47" t="s">
        <v>187</v>
      </c>
      <c r="B43" s="46" t="s">
        <v>87</v>
      </c>
      <c r="C43" s="29">
        <v>24</v>
      </c>
      <c r="D43" s="27">
        <v>283.16899999999998</v>
      </c>
      <c r="E43" s="28">
        <v>78.3</v>
      </c>
      <c r="F43" s="28">
        <v>7.4</v>
      </c>
      <c r="G43" s="27">
        <v>249.696</v>
      </c>
      <c r="H43" s="28">
        <v>51.1</v>
      </c>
      <c r="I43" s="28">
        <v>3.4</v>
      </c>
      <c r="J43" s="31">
        <f>E43-H43</f>
        <v>27.199999999999996</v>
      </c>
      <c r="K43" s="45">
        <f>ROUND(D43-G43,3)</f>
        <v>33.472999999999999</v>
      </c>
      <c r="L43" s="27">
        <v>89.138999999999996</v>
      </c>
      <c r="M43" s="28">
        <v>74.900000000000006</v>
      </c>
      <c r="N43" s="28">
        <v>0</v>
      </c>
      <c r="O43" s="27">
        <v>55.582999999999998</v>
      </c>
      <c r="P43" s="28">
        <v>55.4</v>
      </c>
      <c r="Q43" s="28">
        <v>0</v>
      </c>
      <c r="R43" s="31">
        <f t="shared" si="15"/>
        <v>19.500000000000007</v>
      </c>
      <c r="S43" s="45">
        <f t="shared" si="16"/>
        <v>33.555999999999997</v>
      </c>
      <c r="T43" s="27">
        <v>3.4860000000000002</v>
      </c>
      <c r="U43" s="27">
        <v>9.4239999999999995</v>
      </c>
      <c r="V43" s="1" t="s">
        <v>17</v>
      </c>
      <c r="X43" s="44">
        <v>86.923000000000002</v>
      </c>
      <c r="Y43" s="44">
        <v>54.787999999999997</v>
      </c>
      <c r="Z43" s="16">
        <f t="shared" si="4"/>
        <v>32.134999999999998</v>
      </c>
      <c r="AA43" s="16"/>
      <c r="AB43" s="43">
        <f t="shared" si="5"/>
        <v>8.1211666666666673</v>
      </c>
      <c r="AC43" s="15"/>
      <c r="AD43" s="42">
        <f t="shared" si="6"/>
        <v>9.4130000000000003</v>
      </c>
      <c r="AE43" s="41">
        <f t="shared" si="7"/>
        <v>1.0999999999999233E-2</v>
      </c>
      <c r="AF43" s="40">
        <f t="shared" si="8"/>
        <v>3.4750000000000001</v>
      </c>
      <c r="AG43" s="39">
        <f t="shared" si="9"/>
        <v>1.1000000000000121E-2</v>
      </c>
      <c r="AH43" s="38">
        <f t="shared" si="10"/>
        <v>0.53585159554017725</v>
      </c>
      <c r="AJ43" s="48"/>
      <c r="AK43" s="48"/>
      <c r="AL43" s="48"/>
    </row>
    <row r="44" spans="1:38" x14ac:dyDescent="0.2">
      <c r="A44" s="47" t="s">
        <v>188</v>
      </c>
      <c r="B44" s="46" t="s">
        <v>87</v>
      </c>
      <c r="C44" s="29">
        <v>24</v>
      </c>
      <c r="D44" s="27">
        <v>276.51</v>
      </c>
      <c r="E44" s="28">
        <v>78.900000000000006</v>
      </c>
      <c r="F44" s="28">
        <v>7.3</v>
      </c>
      <c r="G44" s="27">
        <v>243.07300000000001</v>
      </c>
      <c r="H44" s="28">
        <v>50.5</v>
      </c>
      <c r="I44" s="28">
        <v>3.4</v>
      </c>
      <c r="J44" s="31">
        <f>E44-H44</f>
        <v>28.400000000000006</v>
      </c>
      <c r="K44" s="45">
        <f>ROUND(D44-G44,3)</f>
        <v>33.436999999999998</v>
      </c>
      <c r="L44" s="27">
        <v>88.024000000000001</v>
      </c>
      <c r="M44" s="28">
        <v>75.2</v>
      </c>
      <c r="N44" s="28">
        <v>0</v>
      </c>
      <c r="O44" s="27">
        <v>54.332000000000001</v>
      </c>
      <c r="P44" s="28">
        <v>55.1</v>
      </c>
      <c r="Q44" s="28">
        <v>0</v>
      </c>
      <c r="R44" s="31">
        <f t="shared" si="15"/>
        <v>20.100000000000001</v>
      </c>
      <c r="S44" s="45">
        <f t="shared" si="16"/>
        <v>33.692</v>
      </c>
      <c r="T44" s="27">
        <v>3.508</v>
      </c>
      <c r="U44" s="27">
        <v>9.5459999999999994</v>
      </c>
      <c r="V44" s="1" t="s">
        <v>17</v>
      </c>
      <c r="X44" s="44">
        <v>85.822999999999993</v>
      </c>
      <c r="Y44" s="44">
        <v>53.561</v>
      </c>
      <c r="Z44" s="16">
        <f t="shared" si="4"/>
        <v>32.262</v>
      </c>
      <c r="AA44" s="16"/>
      <c r="AB44" s="43">
        <f t="shared" si="5"/>
        <v>7.8963333333333336</v>
      </c>
      <c r="AC44" s="15"/>
      <c r="AD44" s="42">
        <f t="shared" si="6"/>
        <v>9.5410000000000004</v>
      </c>
      <c r="AE44" s="41">
        <f t="shared" si="7"/>
        <v>4.9999999999990052E-3</v>
      </c>
      <c r="AF44" s="40">
        <f t="shared" si="8"/>
        <v>3.5030000000000001</v>
      </c>
      <c r="AG44" s="39">
        <f t="shared" si="9"/>
        <v>4.9999999999998934E-3</v>
      </c>
      <c r="AH44" s="38">
        <f t="shared" si="10"/>
        <v>0.4833938775594151</v>
      </c>
      <c r="AJ44" s="48"/>
      <c r="AK44" s="48"/>
      <c r="AL44" s="48"/>
    </row>
    <row r="45" spans="1:38" x14ac:dyDescent="0.2">
      <c r="A45" s="47" t="s">
        <v>189</v>
      </c>
      <c r="B45" s="46" t="s">
        <v>87</v>
      </c>
      <c r="C45" s="29">
        <v>24</v>
      </c>
      <c r="D45" s="27">
        <v>284.08100000000002</v>
      </c>
      <c r="E45" s="28">
        <v>81.099999999999994</v>
      </c>
      <c r="F45" s="28">
        <v>7.5</v>
      </c>
      <c r="G45" s="27">
        <v>250.96199999999999</v>
      </c>
      <c r="H45" s="28">
        <v>52.5</v>
      </c>
      <c r="I45" s="28">
        <v>3.3</v>
      </c>
      <c r="J45" s="31">
        <f>E45-H45</f>
        <v>28.599999999999994</v>
      </c>
      <c r="K45" s="45">
        <f>ROUND(D45-G45,3)</f>
        <v>33.119</v>
      </c>
      <c r="L45" s="27">
        <v>89.41</v>
      </c>
      <c r="M45" s="28">
        <v>75.7</v>
      </c>
      <c r="N45" s="28">
        <v>0</v>
      </c>
      <c r="O45" s="27">
        <v>55.914999999999999</v>
      </c>
      <c r="P45" s="28">
        <v>55.2</v>
      </c>
      <c r="Q45" s="28">
        <v>0</v>
      </c>
      <c r="R45" s="31">
        <f t="shared" si="15"/>
        <v>20.5</v>
      </c>
      <c r="S45" s="45">
        <f t="shared" si="16"/>
        <v>33.494999999999997</v>
      </c>
      <c r="T45" s="27">
        <v>3.5619999999999998</v>
      </c>
      <c r="U45" s="27">
        <v>9.8859999999999992</v>
      </c>
      <c r="V45" s="1" t="s">
        <v>17</v>
      </c>
      <c r="X45" s="44">
        <v>87.144999999999996</v>
      </c>
      <c r="Y45" s="44">
        <v>55.119</v>
      </c>
      <c r="Z45" s="16">
        <f t="shared" si="4"/>
        <v>32.026000000000003</v>
      </c>
      <c r="AA45" s="16"/>
      <c r="AB45" s="43">
        <f t="shared" si="5"/>
        <v>8.160124999999999</v>
      </c>
      <c r="AC45" s="15"/>
      <c r="AD45" s="42">
        <f t="shared" si="6"/>
        <v>9.8629999999999995</v>
      </c>
      <c r="AE45" s="41">
        <f t="shared" si="7"/>
        <v>2.2999999999999687E-2</v>
      </c>
      <c r="AF45" s="40">
        <f t="shared" si="8"/>
        <v>3.5539999999999998</v>
      </c>
      <c r="AG45" s="39">
        <f t="shared" si="9"/>
        <v>8.0000000000000071E-3</v>
      </c>
      <c r="AH45" s="38">
        <f t="shared" si="10"/>
        <v>0.43552410325068991</v>
      </c>
      <c r="AJ45" s="48"/>
      <c r="AK45" s="48"/>
      <c r="AL45" s="48"/>
    </row>
    <row r="46" spans="1:38" x14ac:dyDescent="0.2">
      <c r="A46" s="47" t="s">
        <v>190</v>
      </c>
      <c r="B46" s="46" t="s">
        <v>87</v>
      </c>
      <c r="C46" s="29">
        <v>24</v>
      </c>
      <c r="D46" s="27">
        <v>288.70699999999999</v>
      </c>
      <c r="E46" s="28">
        <v>81.3</v>
      </c>
      <c r="F46" s="28">
        <v>7.6</v>
      </c>
      <c r="G46" s="27">
        <v>256.22899999999998</v>
      </c>
      <c r="H46" s="28">
        <v>53.4</v>
      </c>
      <c r="I46" s="28">
        <v>3.3</v>
      </c>
      <c r="J46" s="31">
        <f>E46-H46</f>
        <v>27.9</v>
      </c>
      <c r="K46" s="45">
        <f>ROUND(D46-G46,3)</f>
        <v>32.478000000000002</v>
      </c>
      <c r="L46" s="27">
        <v>89.894999999999996</v>
      </c>
      <c r="M46" s="28">
        <v>75.7</v>
      </c>
      <c r="N46" s="28">
        <v>0</v>
      </c>
      <c r="O46" s="27">
        <v>56.866</v>
      </c>
      <c r="P46" s="28">
        <v>55.5</v>
      </c>
      <c r="Q46" s="28">
        <v>0</v>
      </c>
      <c r="R46" s="31">
        <f t="shared" si="15"/>
        <v>20.200000000000003</v>
      </c>
      <c r="S46" s="45">
        <f t="shared" si="16"/>
        <v>33.029000000000003</v>
      </c>
      <c r="T46" s="27">
        <v>3.5259999999999998</v>
      </c>
      <c r="U46" s="27">
        <v>9.8149999999999995</v>
      </c>
      <c r="V46" s="1" t="s">
        <v>17</v>
      </c>
      <c r="X46" s="44">
        <v>87.62</v>
      </c>
      <c r="Y46" s="44">
        <v>56.048000000000002</v>
      </c>
      <c r="Z46" s="16">
        <f t="shared" si="4"/>
        <v>31.571999999999999</v>
      </c>
      <c r="AA46" s="16"/>
      <c r="AB46" s="43">
        <f t="shared" si="5"/>
        <v>8.3408749999999987</v>
      </c>
      <c r="AC46" s="15"/>
      <c r="AD46" s="42">
        <f t="shared" si="6"/>
        <v>9.7889999999999997</v>
      </c>
      <c r="AE46" s="41">
        <f t="shared" si="7"/>
        <v>2.5999999999999801E-2</v>
      </c>
      <c r="AF46" s="40">
        <f t="shared" si="8"/>
        <v>3.5219999999999998</v>
      </c>
      <c r="AG46" s="39">
        <f t="shared" si="9"/>
        <v>4.0000000000000036E-3</v>
      </c>
      <c r="AH46" s="38">
        <f t="shared" si="10"/>
        <v>0.35358995273759114</v>
      </c>
    </row>
    <row r="47" spans="1:38" x14ac:dyDescent="0.2">
      <c r="A47" s="29" t="s">
        <v>16</v>
      </c>
      <c r="B47" s="29"/>
      <c r="C47" s="29"/>
      <c r="D47" s="27">
        <f>ROUND(AVERAGE(D17:D46),3)</f>
        <v>302.01299999999998</v>
      </c>
      <c r="E47" s="28">
        <f>ROUND(AVERAGE(E17:E46),1)</f>
        <v>77.5</v>
      </c>
      <c r="F47" s="33">
        <f>IF(SUM(F17:F46)=0,0,ROUND(AVERAGE(F17:F46),1))</f>
        <v>7.2</v>
      </c>
      <c r="G47" s="27">
        <f>ROUND(AVERAGE(G17:G46),3)</f>
        <v>267.91800000000001</v>
      </c>
      <c r="H47" s="28">
        <f>ROUND(AVERAGE(H17:H46),1)</f>
        <v>51.3</v>
      </c>
      <c r="I47" s="33">
        <f>IF(SUM(I17:I46)=0,0,ROUND(AVERAGE(I17:I46),1))</f>
        <v>3.4</v>
      </c>
      <c r="J47" s="31">
        <f>ROUND(AVERAGE(J17:J46),1)</f>
        <v>26.2</v>
      </c>
      <c r="K47" s="27">
        <f>ROUND(AVERAGE(K17:K46),3)</f>
        <v>34.094999999999999</v>
      </c>
      <c r="L47" s="27">
        <f>ROUND(AVERAGE(L17:L46),3)</f>
        <v>90.456999999999994</v>
      </c>
      <c r="M47" s="28">
        <f>ROUND(AVERAGE(M17:M46),1)</f>
        <v>73.3</v>
      </c>
      <c r="N47" s="32">
        <f>IF(SUM(N17:N46)=0,0,ROUND(AVERAGE(N17:N46),1))</f>
        <v>0</v>
      </c>
      <c r="O47" s="27">
        <f>ROUND(AVERAGE(O17:O46),3)</f>
        <v>56.832000000000001</v>
      </c>
      <c r="P47" s="28">
        <f>ROUND(AVERAGE(P17:P46),1)</f>
        <v>54.3</v>
      </c>
      <c r="Q47" s="32">
        <f>IF(SUM(Q17:Q46)=0,0,ROUND(AVERAGE(Q17:Q46),1))</f>
        <v>0</v>
      </c>
      <c r="R47" s="31">
        <f>ROUND(AVERAGE(R17:R46),1)</f>
        <v>19</v>
      </c>
      <c r="S47" s="27">
        <f>ROUND(AVERAGE(S17:S46),3)</f>
        <v>33.625999999999998</v>
      </c>
      <c r="T47" s="27"/>
      <c r="U47" s="27"/>
      <c r="X47" s="30"/>
      <c r="Y47" s="30"/>
      <c r="Z47" s="30"/>
      <c r="AA47" s="30"/>
    </row>
    <row r="48" spans="1:38" x14ac:dyDescent="0.2">
      <c r="A48" s="29" t="s">
        <v>15</v>
      </c>
      <c r="B48" s="29"/>
      <c r="C48" s="29">
        <f>SUM(C17:C46)</f>
        <v>720</v>
      </c>
      <c r="D48" s="27">
        <f>SUM(D17:D46)</f>
        <v>9060.3890000000029</v>
      </c>
      <c r="E48" s="28"/>
      <c r="F48" s="28"/>
      <c r="G48" s="27">
        <f>SUM(G17:G46)</f>
        <v>8037.5410000000002</v>
      </c>
      <c r="H48" s="28"/>
      <c r="I48" s="28"/>
      <c r="J48" s="28"/>
      <c r="K48" s="27">
        <f>SUM(K17:K46)</f>
        <v>1022.8480000000001</v>
      </c>
      <c r="L48" s="27">
        <f>SUM(L17:L46)</f>
        <v>2713.7240000000002</v>
      </c>
      <c r="M48" s="28"/>
      <c r="N48" s="28"/>
      <c r="O48" s="27">
        <f>SUM(O17:O46)</f>
        <v>1704.9510000000002</v>
      </c>
      <c r="P48" s="28"/>
      <c r="Q48" s="28"/>
      <c r="R48" s="28"/>
      <c r="S48" s="87">
        <f>SUM(S17:S46)</f>
        <v>1008.7730000000001</v>
      </c>
      <c r="T48" s="27">
        <f>SUM(T17:T46)</f>
        <v>102.96599999999999</v>
      </c>
      <c r="U48" s="27">
        <f>SUM(U17:U46)</f>
        <v>288.983</v>
      </c>
      <c r="X48" s="16">
        <f>SUM(X17:X46)</f>
        <v>2648.918999999999</v>
      </c>
      <c r="Y48" s="16">
        <f>SUM(Y17:Y46)</f>
        <v>1681.4259999999997</v>
      </c>
      <c r="Z48" s="16">
        <f>SUM(Z17:Z46)</f>
        <v>967.49300000000017</v>
      </c>
      <c r="AA48" s="16"/>
      <c r="AC48" s="15"/>
    </row>
    <row r="49" spans="1:34" x14ac:dyDescent="0.2">
      <c r="X49" s="16"/>
      <c r="Y49" s="16"/>
      <c r="Z49" s="16"/>
      <c r="AA49" s="16"/>
      <c r="AC49" s="15"/>
      <c r="AD49" s="25">
        <f>31-COUNTIF(A17:A46,"")</f>
        <v>31</v>
      </c>
    </row>
    <row r="50" spans="1:34" x14ac:dyDescent="0.2">
      <c r="A50" s="1" t="s">
        <v>14</v>
      </c>
      <c r="D50" s="26">
        <f>IF(SUM(C17:C45)=672,ROUND(AVERAGE(D38:D44)*$AD$51,3),IF(SUM(C17:C46)=696,ROUND(AVERAGE(D39:D45)*$AD$51,3),IF(SUM(C17:C46)=720,ROUND(AVERAGE(D40:D46)*$AD$51,3),IF(SUM(C17:C47)=744,ROUND(AVERAGE(D41:D46)*$AD$51,3),IF(OR(AF51=5,AF51=7,AF51=10,AF51=12),ROUND(AVERAGE(D40:D46)*$AD$51,3),IF(AF51=3,ROUND(AVERAGE(D38:D44)*$AD$51,3),ROUND(AVERAGE(D41:D46)*$AD$51,3)))))))</f>
        <v>2549.0610000000001</v>
      </c>
      <c r="E50" s="17"/>
      <c r="F50" s="17"/>
      <c r="G50" s="26">
        <f>IF(SUM(C17:C45)=672,ROUND(AVERAGE(G38:G44)*$AD$51,3),IF(SUM(C17:C46)=696,ROUND(AVERAGE(G39:G45)*$AD$51,3),IF(SUM(C17:C46)=720,ROUND(AVERAGE(G40:G46)*$AD$51,3),IF(SUM(C17:C47)=744,ROUND(AVERAGE(G41:G46)*$AD$51,3),IF(OR(AF51=5,AF51=7,AF51=10,AF51=12),ROUND(AVERAGE(G40:G46)*$AD$51,3),IF(AF51=3,ROUND(AVERAGE(G38:G44)*$AD$51,3),ROUND(AVERAGE(G41:G46)*$AD$51,3)))))))</f>
        <v>2240.7559999999999</v>
      </c>
      <c r="H50" s="17"/>
      <c r="I50" s="17"/>
      <c r="J50" s="17"/>
      <c r="K50" s="26">
        <f>IF(SUM(C17:C45)=672,ROUND(AVERAGE(K38:K44)*$AD$51,3),IF(SUM(C17:C46)=696,ROUND(AVERAGE(K39:K45)*$AD$51,3),IF(SUM(C17:C46)=720,ROUND(AVERAGE(K40:K46)*$AD$51,3),IF(SUM(C17:C47)=744,ROUND(AVERAGE(K41:K46)*$AD$51,3),IF(OR(AF51=5,AF51=7,AF51=10,AF51=12),ROUND(AVERAGE(K40:K46)*$AD$51,3),IF(AF51=3,ROUND(AVERAGE(K38:K44)*$AD$51,3),ROUND(AVERAGE(K41:K46)*$AD$51,3)))))))</f>
        <v>308.30500000000001</v>
      </c>
      <c r="L50" s="26">
        <f>IF(SUM(C17:C45)=672,ROUND(AVERAGE(L38:L44)*$AD$51,3),IF(SUM(C17:C46)=696,ROUND(AVERAGE(L39:L45)*$AD$51,3),IF(SUM(C17:C46)=720,ROUND(AVERAGE(L40:L46)*$AD$51,3),IF(SUM(C17:C47)=744,ROUND(AVERAGE(L41:L46)*$AD$51,3),IF(OR(AF51=5,AF51=7,AF51=10,AF51=12),ROUND(AVERAGE(L40:L46)*$AD$51,3),IF(AF51=3,ROUND(AVERAGE(L38:L44)*$AD$51,3),ROUND(AVERAGE(L41:L46)*$AD$51,3)))))))</f>
        <v>808.85599999999999</v>
      </c>
      <c r="M50" s="17"/>
      <c r="N50" s="17"/>
      <c r="O50" s="26">
        <f>IF(SUM(C17:C45)=672,ROUND(AVERAGE(O38:O44)*$AD$51,3),IF(SUM(C17:C46)=696,ROUND(AVERAGE(O39:O45)*$AD$51,3),IF(SUM(C17:C46)=720,ROUND(AVERAGE(O40:O46)*$AD$51,3),IF(SUM(C17:C47)=744,ROUND(AVERAGE(O41:O46)*$AD$51,3),IF(OR(AF51=5,AF51=7,AF51=10,AF51=12),ROUND(AVERAGE(O40:O46)*$AD$51,3),IF(AF51=3,ROUND(AVERAGE(O38:O44)*$AD$51,3),ROUND(AVERAGE(O41:O46)*$AD$51,3)))))))</f>
        <v>499.47199999999998</v>
      </c>
      <c r="P50" s="17"/>
      <c r="Q50" s="17"/>
      <c r="R50" s="17"/>
      <c r="S50" s="26">
        <f>IF(SUM(C17:C45)=672,ROUND(AVERAGE(S38:S44)*$AD$51,3),IF(SUM(C17:C46)=696,ROUND(AVERAGE(S39:S45)*$AD$51,3),IF(SUM(C17:C46)=720,ROUND(AVERAGE(S40:S46)*$AD$51,3),IF(SUM(C17:C47)=744,ROUND(AVERAGE(S41:S46)*$AD$51,3),IF(OR(AF51=5,AF51=7,AF51=10,AF51=12),ROUND(AVERAGE(S40:S46)*$AD$51,3),IF(AF51=3,ROUND(AVERAGE(S38:S44)*$AD$51,3),ROUND(AVERAGE(S41:S46)*$AD$51,3)))))))</f>
        <v>309.38400000000001</v>
      </c>
      <c r="T50" s="26">
        <f>IF(SUM(C17:C45)=672,ROUND(AVERAGE(T38:T44)*$AD$51,3),IF(SUM(C17:C46)=696,ROUND(AVERAGE(T39:T45)*$AD$51,3),IF(SUM(C17:C46)=720,ROUND(AVERAGE(T40:T46)*$AD$51,3),IF(SUM(C17:C47)=744,ROUND(AVERAGE(T41:T46)*$AD$51,3),IF(OR(AF51=5,AF51=7,AF51=10,AF51=12),ROUND(AVERAGE(T40:T46)*$AD$51,3),IF(AF51=3,ROUND(AVERAGE(T38:T44)*$AD$51,3),ROUND(AVERAGE(T41:T46)*$AD$51,3)))))))</f>
        <v>32.058999999999997</v>
      </c>
      <c r="U50" s="26">
        <f>IF(SUM(C17:C45)=672,ROUND(AVERAGE(U38:U44)*$AD$51,3),IF(SUM(C17:C46)=696,ROUND(AVERAGE(U39:U45)*$AD$51,3),IF(SUM(C17:C46)=720,ROUND(AVERAGE(U40:U46)*$AD$51,3),IF(SUM(C17:C47)=744,ROUND(AVERAGE(U41:U46)*$AD$51,3),IF(OR(AF51=5,AF51=7,AF51=10,AF51=12),ROUND(AVERAGE(U40:U46)*$AD$51,3),IF(AF51=3,ROUND(AVERAGE(U38:U44)*$AD$51,3),ROUND(AVERAGE(U41:U46)*$AD$51,3)))))))</f>
        <v>86.314999999999998</v>
      </c>
      <c r="V50" s="1" t="s">
        <v>12</v>
      </c>
      <c r="X50" s="16">
        <f>IF(SUM(C17:C45)=672,ROUND(AVERAGE(X38:X44)*$AD$51,3),IF(SUM(C17:C46)=696,ROUND(AVERAGE(X39:X45)*$AD$51,3),IF(SUM(C17:C46)=720,ROUND(AVERAGE(X40:X46)*$AD$51,3),IF(OR(AF51=5,7,10,12),ROUND(AVERAGE(X40:X46)*$AD$51,3),IF(AF51=3,ROUND(AVERAGE(X38:X44)*$AD$51,3),ROUND(AVERAGE(X41:X46)*$AD$51,3))))))</f>
        <v>788.65200000000004</v>
      </c>
      <c r="Y50" s="16">
        <f>IF(SUM(C17:C45)=672,ROUND(AVERAGE(Y38:Y44)*$AD$51,3),IF(SUM(C17:C46)=696,ROUND(AVERAGE(Y39:Y45)*$AD$51,3),IF(SUM(C17:C46)=720,ROUND(AVERAGE(Y40:Y46)*$AD$51,3),IF(OR(AF51=5,7,10,12),ROUND(AVERAGE(Y40:Y46)*$AD$51,3),IF(AF51=3,ROUND(AVERAGE(Y38:Y44)*$AD$51,3),ROUND(AVERAGE(Y41:Y46)*$AD$51,3))))))</f>
        <v>492.327</v>
      </c>
      <c r="Z50" s="16">
        <f>IF(SUM(C17:C45)=672,ROUND(AVERAGE(Z38:Z44)*$AD$51,3),IF(SUM(C17:C46)=696,ROUND(AVERAGE(Z39:Z45)*$AD$51,3),IF(SUM(C17:C46)=720,ROUND(AVERAGE(Z40:Z46)*$AD$51,3),IF(OR(AF51=5,7,10,12),ROUND(AVERAGE(Z40:Z46)*$AD$51,3),IF(AF51=3,ROUND(AVERAGE(Z38:Z44)*$AD$51,3),ROUND(AVERAGE(Z41:Z46)*$AD$51,3))))))</f>
        <v>296.32499999999999</v>
      </c>
      <c r="AA50" s="16"/>
      <c r="AC50" s="15"/>
      <c r="AD50" s="25">
        <f>COUNT(C17:C46)</f>
        <v>30</v>
      </c>
    </row>
    <row r="51" spans="1:34" x14ac:dyDescent="0.2">
      <c r="A51" s="1" t="s">
        <v>13</v>
      </c>
      <c r="D51" s="23">
        <f>-'11-17'!D51</f>
        <v>-2214.1030000000001</v>
      </c>
      <c r="E51" s="17"/>
      <c r="F51" s="17"/>
      <c r="G51" s="23">
        <f>-'11-17'!G51</f>
        <v>-1951.0139999999999</v>
      </c>
      <c r="H51" s="17"/>
      <c r="I51" s="17"/>
      <c r="J51" s="17"/>
      <c r="K51" s="23">
        <f>-'11-17'!K51</f>
        <v>-263.089</v>
      </c>
      <c r="L51" s="23">
        <f>-'11-17'!L51</f>
        <v>-751.322</v>
      </c>
      <c r="M51" s="24"/>
      <c r="N51" s="24"/>
      <c r="O51" s="23">
        <f>-'11-17'!O51</f>
        <v>-486.04599999999999</v>
      </c>
      <c r="P51" s="17"/>
      <c r="Q51" s="17"/>
      <c r="R51" s="17"/>
      <c r="S51" s="23">
        <f>-'11-17'!S51</f>
        <v>-265.27699999999999</v>
      </c>
      <c r="T51" s="23">
        <f>-'11-17'!T51</f>
        <v>-25.41</v>
      </c>
      <c r="U51" s="23">
        <f>-'11-17'!U51</f>
        <v>-63.911999999999999</v>
      </c>
      <c r="V51" s="1" t="s">
        <v>12</v>
      </c>
      <c r="X51" s="23">
        <f>-'11-17'!X51</f>
        <v>-780.02599999999995</v>
      </c>
      <c r="Y51" s="23">
        <f>-'11-17'!Y51</f>
        <v>-522.63900000000001</v>
      </c>
      <c r="Z51" s="23">
        <f>-'11-17'!Z51</f>
        <v>-257.387</v>
      </c>
      <c r="AA51" s="16"/>
      <c r="AC51" s="15"/>
      <c r="AD51" s="22">
        <v>9</v>
      </c>
      <c r="AE51" s="19"/>
      <c r="AF51" s="21">
        <f>MONTH(A35)</f>
        <v>12</v>
      </c>
      <c r="AG51" s="20"/>
      <c r="AH51" s="19"/>
    </row>
    <row r="52" spans="1:34" x14ac:dyDescent="0.2">
      <c r="A52" s="1" t="s">
        <v>11</v>
      </c>
      <c r="D52" s="17">
        <f>D48+D50+D51</f>
        <v>9395.3470000000016</v>
      </c>
      <c r="E52" s="17"/>
      <c r="F52" s="17"/>
      <c r="G52" s="17">
        <f>G48+G50+G51</f>
        <v>8327.2830000000013</v>
      </c>
      <c r="H52" s="17"/>
      <c r="I52" s="17"/>
      <c r="J52" s="17"/>
      <c r="K52" s="17">
        <f>K48+K50+K51</f>
        <v>1068.0640000000001</v>
      </c>
      <c r="L52" s="17">
        <f>L48+L50+L51</f>
        <v>2771.2579999999998</v>
      </c>
      <c r="M52" s="17"/>
      <c r="N52" s="17"/>
      <c r="O52" s="17">
        <f>O48+O50+O51</f>
        <v>1718.3770000000002</v>
      </c>
      <c r="P52" s="17"/>
      <c r="Q52" s="17"/>
      <c r="R52" s="17"/>
      <c r="S52" s="18">
        <f>S48+S50+S51</f>
        <v>1052.8800000000001</v>
      </c>
      <c r="T52" s="17">
        <f>T48+T50+T51</f>
        <v>109.61499999999998</v>
      </c>
      <c r="U52" s="17">
        <f>U48+U50+U51</f>
        <v>311.38600000000002</v>
      </c>
      <c r="X52" s="16">
        <f>X48+X50+X51</f>
        <v>2657.5449999999992</v>
      </c>
      <c r="Y52" s="16">
        <f>Y48+Y50+Y51</f>
        <v>1651.1139999999996</v>
      </c>
      <c r="Z52" s="16">
        <f>Z48+Z50+Z51</f>
        <v>1006.4310000000003</v>
      </c>
      <c r="AA52" s="16"/>
      <c r="AB52" s="14"/>
      <c r="AC52" s="15"/>
    </row>
    <row r="53" spans="1:34" s="11" customFormat="1" ht="15.75" customHeight="1" x14ac:dyDescent="0.25">
      <c r="A53" s="11" t="s">
        <v>10</v>
      </c>
      <c r="B53" s="11">
        <v>2.5</v>
      </c>
      <c r="C53" s="13" t="s">
        <v>9</v>
      </c>
      <c r="D53" s="13">
        <f>ROUND(S52,0)</f>
        <v>1053</v>
      </c>
      <c r="E53" s="11" t="s">
        <v>8</v>
      </c>
      <c r="F53" s="11">
        <f>ROUND(T52-D53*0.98*B53/1000,2)</f>
        <v>107.04</v>
      </c>
      <c r="G53" s="11" t="s">
        <v>7</v>
      </c>
      <c r="H53" s="11">
        <f>ROUND(U52-T52,2)</f>
        <v>201.77</v>
      </c>
      <c r="AB53" s="2"/>
    </row>
    <row r="54" spans="1:34" x14ac:dyDescent="0.2">
      <c r="F54" s="9"/>
      <c r="L54" s="10"/>
      <c r="M54" s="10"/>
      <c r="N54" s="10"/>
      <c r="O54" s="10"/>
      <c r="P54" s="10"/>
      <c r="T54" s="10"/>
    </row>
    <row r="55" spans="1:34" x14ac:dyDescent="0.2">
      <c r="A55" s="1" t="s">
        <v>6</v>
      </c>
      <c r="F55" s="9"/>
    </row>
    <row r="56" spans="1:34" x14ac:dyDescent="0.2">
      <c r="A56" s="1" t="s">
        <v>5</v>
      </c>
    </row>
    <row r="57" spans="1:34" x14ac:dyDescent="0.2">
      <c r="A57" s="1" t="s">
        <v>4</v>
      </c>
    </row>
    <row r="58" spans="1:34" ht="5.25" customHeight="1" x14ac:dyDescent="0.2"/>
    <row r="59" spans="1:34" ht="6.75" customHeight="1" x14ac:dyDescent="0.2">
      <c r="A59" s="8"/>
    </row>
    <row r="60" spans="1:34" x14ac:dyDescent="0.2">
      <c r="A60" s="1" t="s">
        <v>3</v>
      </c>
      <c r="B60" s="1" t="s">
        <v>2</v>
      </c>
      <c r="E60" s="7" t="s">
        <v>1</v>
      </c>
    </row>
    <row r="61" spans="1:34" x14ac:dyDescent="0.2">
      <c r="A61" s="1" t="s">
        <v>0</v>
      </c>
    </row>
  </sheetData>
  <pageMargins left="0.19685039370078741" right="0.19685039370078741" top="0.19685039370078741" bottom="0.19685039370078741" header="0" footer="0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10-17</vt:lpstr>
      <vt:lpstr>11-17</vt:lpstr>
      <vt:lpstr>12-17</vt:lpstr>
      <vt:lpstr>'10-17'!Область_печати</vt:lpstr>
      <vt:lpstr>'11-17'!Область_печати</vt:lpstr>
      <vt:lpstr>'12-17'!Область_печати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DjVu</dc:creator>
  <cp:lastModifiedBy>Dmitriy</cp:lastModifiedBy>
  <dcterms:created xsi:type="dcterms:W3CDTF">2017-10-18T12:45:38Z</dcterms:created>
  <dcterms:modified xsi:type="dcterms:W3CDTF">2018-07-04T12:17:23Z</dcterms:modified>
</cp:coreProperties>
</file>