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665" windowHeight="7770" activeTab="8"/>
  </bookViews>
  <sheets>
    <sheet name="10-17" sheetId="1" r:id="rId1"/>
    <sheet name="11-17" sheetId="2" r:id="rId2"/>
    <sheet name="12-17" sheetId="3" r:id="rId3"/>
    <sheet name="Ленинский" sheetId="4" r:id="rId4"/>
    <sheet name="Оборонная" sheetId="5" r:id="rId5"/>
    <sheet name="Оборонная ИТП 2" sheetId="6" r:id="rId6"/>
    <sheet name="Турбинная" sheetId="7" r:id="rId7"/>
    <sheet name="Шлиссельбургский" sheetId="8" r:id="rId8"/>
    <sheet name="Тамбовская" sheetId="9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'10-17'!$A$1:$U$61</definedName>
    <definedName name="_xlnm.Print_Area" localSheetId="1">'11-17'!$A$1:$U$62</definedName>
    <definedName name="_xlnm.Print_Area" localSheetId="2">'12-17'!$A$1:$U$61</definedName>
    <definedName name="_xlnm.Print_Area" localSheetId="3">Ленинский!$A$1:$U$62</definedName>
  </definedNames>
  <calcPr calcId="144525" refMode="R1C1"/>
</workbook>
</file>

<file path=xl/calcChain.xml><?xml version="1.0" encoding="utf-8"?>
<calcChain xmlns="http://schemas.openxmlformats.org/spreadsheetml/2006/main">
  <c r="Q130" i="9" l="1"/>
  <c r="Q127" i="9"/>
  <c r="B98" i="9"/>
  <c r="Y97" i="9"/>
  <c r="X97" i="9"/>
  <c r="W97" i="9"/>
  <c r="V97" i="9"/>
  <c r="S97" i="9"/>
  <c r="Q97" i="9"/>
  <c r="P97" i="9"/>
  <c r="O97" i="9"/>
  <c r="N97" i="9"/>
  <c r="M97" i="9"/>
  <c r="L97" i="9"/>
  <c r="F97" i="9"/>
  <c r="E97" i="9"/>
  <c r="D97" i="9"/>
  <c r="B97" i="9"/>
  <c r="Y96" i="9"/>
  <c r="X96" i="9"/>
  <c r="W96" i="9"/>
  <c r="V96" i="9"/>
  <c r="U96" i="9"/>
  <c r="T96" i="9"/>
  <c r="S96" i="9"/>
  <c r="Q96" i="9"/>
  <c r="P96" i="9"/>
  <c r="O96" i="9"/>
  <c r="N96" i="9"/>
  <c r="M96" i="9"/>
  <c r="L96" i="9"/>
  <c r="K96" i="9"/>
  <c r="J96" i="9"/>
  <c r="H96" i="9"/>
  <c r="G96" i="9"/>
  <c r="F96" i="9"/>
  <c r="E96" i="9"/>
  <c r="D96" i="9"/>
  <c r="B96" i="9"/>
  <c r="I95" i="9"/>
  <c r="I94" i="9"/>
  <c r="I93" i="9"/>
  <c r="I92" i="9"/>
  <c r="I91" i="9"/>
  <c r="I90" i="9"/>
  <c r="I89" i="9"/>
  <c r="I88" i="9"/>
  <c r="I87" i="9"/>
  <c r="I86" i="9"/>
  <c r="I85" i="9"/>
  <c r="I84" i="9"/>
  <c r="I83" i="9"/>
  <c r="I82" i="9"/>
  <c r="I81" i="9"/>
  <c r="I80" i="9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R53" i="9"/>
  <c r="I53" i="9"/>
  <c r="R52" i="9"/>
  <c r="I52" i="9"/>
  <c r="R51" i="9"/>
  <c r="I51" i="9"/>
  <c r="R50" i="9"/>
  <c r="I50" i="9"/>
  <c r="R49" i="9"/>
  <c r="I49" i="9"/>
  <c r="R48" i="9"/>
  <c r="I48" i="9"/>
  <c r="R47" i="9"/>
  <c r="I47" i="9"/>
  <c r="R46" i="9"/>
  <c r="I46" i="9"/>
  <c r="R45" i="9"/>
  <c r="I45" i="9"/>
  <c r="R44" i="9"/>
  <c r="I44" i="9"/>
  <c r="R43" i="9"/>
  <c r="I43" i="9"/>
  <c r="R42" i="9"/>
  <c r="I42" i="9"/>
  <c r="R41" i="9"/>
  <c r="I41" i="9"/>
  <c r="R40" i="9"/>
  <c r="I40" i="9"/>
  <c r="R39" i="9"/>
  <c r="I39" i="9"/>
  <c r="R38" i="9"/>
  <c r="I38" i="9"/>
  <c r="R37" i="9"/>
  <c r="I37" i="9"/>
  <c r="R36" i="9"/>
  <c r="I36" i="9"/>
  <c r="R35" i="9"/>
  <c r="I35" i="9"/>
  <c r="R34" i="9"/>
  <c r="I34" i="9"/>
  <c r="R33" i="9"/>
  <c r="I33" i="9"/>
  <c r="R32" i="9"/>
  <c r="I32" i="9"/>
  <c r="R31" i="9"/>
  <c r="I31" i="9"/>
  <c r="R30" i="9"/>
  <c r="I30" i="9"/>
  <c r="R29" i="9"/>
  <c r="I29" i="9"/>
  <c r="R28" i="9"/>
  <c r="I28" i="9"/>
  <c r="R27" i="9"/>
  <c r="I27" i="9"/>
  <c r="R26" i="9"/>
  <c r="R96" i="9" s="1"/>
  <c r="I26" i="9"/>
  <c r="I96" i="9" s="1"/>
  <c r="A20" i="9"/>
  <c r="A19" i="9"/>
  <c r="A18" i="9"/>
  <c r="R13" i="9"/>
  <c r="N13" i="9"/>
  <c r="K13" i="9"/>
  <c r="H13" i="9"/>
  <c r="D13" i="9"/>
  <c r="R12" i="9"/>
  <c r="N12" i="9"/>
  <c r="K12" i="9"/>
  <c r="H12" i="9"/>
  <c r="D12" i="9"/>
  <c r="V52" i="8"/>
  <c r="U52" i="8"/>
  <c r="T52" i="8"/>
  <c r="P52" i="8"/>
  <c r="M52" i="8"/>
  <c r="L52" i="8"/>
  <c r="K52" i="8"/>
  <c r="G52" i="8"/>
  <c r="D52" i="8"/>
  <c r="U51" i="8"/>
  <c r="P51" i="8"/>
  <c r="M51" i="8"/>
  <c r="L51" i="8"/>
  <c r="G51" i="8"/>
  <c r="D51" i="8"/>
  <c r="U49" i="8"/>
  <c r="U53" i="8" s="1"/>
  <c r="P49" i="8"/>
  <c r="P53" i="8" s="1"/>
  <c r="M49" i="8"/>
  <c r="L49" i="8"/>
  <c r="L53" i="8" s="1"/>
  <c r="H54" i="8" s="1"/>
  <c r="G49" i="8"/>
  <c r="G53" i="8" s="1"/>
  <c r="D49" i="8"/>
  <c r="C49" i="8"/>
  <c r="R48" i="8"/>
  <c r="Q48" i="8"/>
  <c r="P48" i="8"/>
  <c r="O48" i="8"/>
  <c r="N48" i="8"/>
  <c r="M48" i="8"/>
  <c r="I48" i="8"/>
  <c r="H48" i="8"/>
  <c r="G48" i="8"/>
  <c r="F48" i="8"/>
  <c r="E48" i="8"/>
  <c r="D48" i="8"/>
  <c r="V47" i="8"/>
  <c r="T47" i="8"/>
  <c r="S47" i="8"/>
  <c r="K47" i="8"/>
  <c r="J47" i="8"/>
  <c r="V46" i="8"/>
  <c r="T46" i="8"/>
  <c r="S46" i="8"/>
  <c r="K46" i="8"/>
  <c r="J46" i="8"/>
  <c r="V45" i="8"/>
  <c r="T45" i="8"/>
  <c r="S45" i="8"/>
  <c r="K45" i="8"/>
  <c r="J45" i="8"/>
  <c r="V44" i="8"/>
  <c r="T44" i="8"/>
  <c r="S44" i="8"/>
  <c r="K44" i="8"/>
  <c r="J44" i="8"/>
  <c r="V43" i="8"/>
  <c r="T43" i="8"/>
  <c r="S43" i="8"/>
  <c r="K43" i="8"/>
  <c r="J43" i="8"/>
  <c r="V42" i="8"/>
  <c r="V51" i="8" s="1"/>
  <c r="T42" i="8"/>
  <c r="S42" i="8"/>
  <c r="K42" i="8"/>
  <c r="J42" i="8"/>
  <c r="V41" i="8"/>
  <c r="T41" i="8"/>
  <c r="T51" i="8" s="1"/>
  <c r="S41" i="8"/>
  <c r="K41" i="8"/>
  <c r="K51" i="8" s="1"/>
  <c r="J41" i="8"/>
  <c r="V40" i="8"/>
  <c r="T40" i="8"/>
  <c r="S40" i="8"/>
  <c r="K40" i="8"/>
  <c r="J40" i="8"/>
  <c r="V39" i="8"/>
  <c r="T39" i="8"/>
  <c r="S39" i="8"/>
  <c r="K39" i="8"/>
  <c r="J39" i="8"/>
  <c r="V38" i="8"/>
  <c r="T38" i="8"/>
  <c r="S38" i="8"/>
  <c r="K38" i="8"/>
  <c r="J38" i="8"/>
  <c r="V37" i="8"/>
  <c r="T37" i="8"/>
  <c r="S37" i="8"/>
  <c r="K37" i="8"/>
  <c r="J37" i="8"/>
  <c r="V36" i="8"/>
  <c r="T36" i="8"/>
  <c r="S36" i="8"/>
  <c r="K36" i="8"/>
  <c r="J36" i="8"/>
  <c r="V35" i="8"/>
  <c r="T35" i="8"/>
  <c r="S35" i="8"/>
  <c r="K35" i="8"/>
  <c r="J35" i="8"/>
  <c r="V34" i="8"/>
  <c r="T34" i="8"/>
  <c r="S34" i="8"/>
  <c r="K34" i="8"/>
  <c r="J34" i="8"/>
  <c r="V33" i="8"/>
  <c r="T33" i="8"/>
  <c r="S33" i="8"/>
  <c r="K33" i="8"/>
  <c r="J33" i="8"/>
  <c r="V32" i="8"/>
  <c r="T32" i="8"/>
  <c r="S32" i="8"/>
  <c r="K32" i="8"/>
  <c r="J32" i="8"/>
  <c r="V31" i="8"/>
  <c r="T31" i="8"/>
  <c r="S31" i="8"/>
  <c r="K31" i="8"/>
  <c r="J31" i="8"/>
  <c r="V30" i="8"/>
  <c r="T30" i="8"/>
  <c r="S30" i="8"/>
  <c r="K30" i="8"/>
  <c r="J30" i="8"/>
  <c r="V29" i="8"/>
  <c r="T29" i="8"/>
  <c r="S29" i="8"/>
  <c r="K29" i="8"/>
  <c r="J29" i="8"/>
  <c r="V28" i="8"/>
  <c r="T28" i="8"/>
  <c r="S28" i="8"/>
  <c r="K28" i="8"/>
  <c r="J28" i="8"/>
  <c r="V27" i="8"/>
  <c r="T27" i="8"/>
  <c r="S27" i="8"/>
  <c r="K27" i="8"/>
  <c r="J27" i="8"/>
  <c r="V26" i="8"/>
  <c r="T26" i="8"/>
  <c r="S26" i="8"/>
  <c r="K26" i="8"/>
  <c r="J26" i="8"/>
  <c r="V25" i="8"/>
  <c r="T25" i="8"/>
  <c r="S25" i="8"/>
  <c r="K25" i="8"/>
  <c r="J25" i="8"/>
  <c r="V24" i="8"/>
  <c r="T24" i="8"/>
  <c r="S24" i="8"/>
  <c r="K24" i="8"/>
  <c r="J24" i="8"/>
  <c r="V23" i="8"/>
  <c r="T23" i="8"/>
  <c r="S23" i="8"/>
  <c r="K23" i="8"/>
  <c r="J23" i="8"/>
  <c r="V22" i="8"/>
  <c r="T22" i="8"/>
  <c r="S22" i="8"/>
  <c r="K22" i="8"/>
  <c r="J22" i="8"/>
  <c r="V21" i="8"/>
  <c r="T21" i="8"/>
  <c r="S21" i="8"/>
  <c r="K21" i="8"/>
  <c r="J21" i="8"/>
  <c r="V20" i="8"/>
  <c r="T20" i="8"/>
  <c r="S20" i="8"/>
  <c r="K20" i="8"/>
  <c r="J20" i="8"/>
  <c r="V19" i="8"/>
  <c r="T19" i="8"/>
  <c r="S19" i="8"/>
  <c r="K19" i="8"/>
  <c r="J19" i="8"/>
  <c r="V18" i="8"/>
  <c r="T18" i="8"/>
  <c r="S18" i="8"/>
  <c r="K18" i="8"/>
  <c r="J18" i="8"/>
  <c r="J48" i="8" s="1"/>
  <c r="V17" i="8"/>
  <c r="T17" i="8"/>
  <c r="S17" i="8"/>
  <c r="K17" i="8"/>
  <c r="J17" i="8"/>
  <c r="K1" i="8"/>
  <c r="M1" i="8" s="1"/>
  <c r="U52" i="7"/>
  <c r="T52" i="7"/>
  <c r="S52" i="7"/>
  <c r="O52" i="7"/>
  <c r="L52" i="7"/>
  <c r="K52" i="7"/>
  <c r="G52" i="7"/>
  <c r="D52" i="7"/>
  <c r="U51" i="7"/>
  <c r="T51" i="7"/>
  <c r="O51" i="7"/>
  <c r="L51" i="7"/>
  <c r="G51" i="7"/>
  <c r="D51" i="7"/>
  <c r="U49" i="7"/>
  <c r="U53" i="7" s="1"/>
  <c r="T49" i="7"/>
  <c r="O49" i="7"/>
  <c r="O53" i="7" s="1"/>
  <c r="L49" i="7"/>
  <c r="G49" i="7"/>
  <c r="D49" i="7"/>
  <c r="D53" i="7" s="1"/>
  <c r="C49" i="7"/>
  <c r="Q48" i="7"/>
  <c r="P48" i="7"/>
  <c r="O48" i="7"/>
  <c r="N48" i="7"/>
  <c r="M48" i="7"/>
  <c r="L48" i="7"/>
  <c r="I48" i="7"/>
  <c r="H48" i="7"/>
  <c r="G48" i="7"/>
  <c r="F48" i="7"/>
  <c r="E48" i="7"/>
  <c r="D48" i="7"/>
  <c r="S47" i="7"/>
  <c r="R47" i="7"/>
  <c r="K47" i="7"/>
  <c r="J47" i="7"/>
  <c r="S46" i="7"/>
  <c r="R46" i="7"/>
  <c r="K46" i="7"/>
  <c r="J46" i="7"/>
  <c r="S45" i="7"/>
  <c r="R45" i="7"/>
  <c r="K45" i="7"/>
  <c r="J45" i="7"/>
  <c r="S44" i="7"/>
  <c r="R44" i="7"/>
  <c r="K44" i="7"/>
  <c r="J44" i="7"/>
  <c r="S43" i="7"/>
  <c r="R43" i="7"/>
  <c r="K43" i="7"/>
  <c r="J43" i="7"/>
  <c r="S42" i="7"/>
  <c r="R42" i="7"/>
  <c r="K42" i="7"/>
  <c r="J42" i="7"/>
  <c r="S41" i="7"/>
  <c r="S51" i="7" s="1"/>
  <c r="R41" i="7"/>
  <c r="K41" i="7"/>
  <c r="K51" i="7" s="1"/>
  <c r="J41" i="7"/>
  <c r="S40" i="7"/>
  <c r="R40" i="7"/>
  <c r="K40" i="7"/>
  <c r="J40" i="7"/>
  <c r="S39" i="7"/>
  <c r="R39" i="7"/>
  <c r="K39" i="7"/>
  <c r="J39" i="7"/>
  <c r="S38" i="7"/>
  <c r="R38" i="7"/>
  <c r="K38" i="7"/>
  <c r="J38" i="7"/>
  <c r="S37" i="7"/>
  <c r="R37" i="7"/>
  <c r="K37" i="7"/>
  <c r="J37" i="7"/>
  <c r="S36" i="7"/>
  <c r="R36" i="7"/>
  <c r="K36" i="7"/>
  <c r="J36" i="7"/>
  <c r="S35" i="7"/>
  <c r="R35" i="7"/>
  <c r="K35" i="7"/>
  <c r="J35" i="7"/>
  <c r="S34" i="7"/>
  <c r="R34" i="7"/>
  <c r="K34" i="7"/>
  <c r="J34" i="7"/>
  <c r="S33" i="7"/>
  <c r="R33" i="7"/>
  <c r="K33" i="7"/>
  <c r="J33" i="7"/>
  <c r="S32" i="7"/>
  <c r="R32" i="7"/>
  <c r="K32" i="7"/>
  <c r="J32" i="7"/>
  <c r="S31" i="7"/>
  <c r="R31" i="7"/>
  <c r="K31" i="7"/>
  <c r="J31" i="7"/>
  <c r="S30" i="7"/>
  <c r="R30" i="7"/>
  <c r="K30" i="7"/>
  <c r="J30" i="7"/>
  <c r="S29" i="7"/>
  <c r="R29" i="7"/>
  <c r="K29" i="7"/>
  <c r="J29" i="7"/>
  <c r="S28" i="7"/>
  <c r="R28" i="7"/>
  <c r="K28" i="7"/>
  <c r="J28" i="7"/>
  <c r="S27" i="7"/>
  <c r="R27" i="7"/>
  <c r="K27" i="7"/>
  <c r="J27" i="7"/>
  <c r="S26" i="7"/>
  <c r="R26" i="7"/>
  <c r="K26" i="7"/>
  <c r="J26" i="7"/>
  <c r="S25" i="7"/>
  <c r="R25" i="7"/>
  <c r="K25" i="7"/>
  <c r="J25" i="7"/>
  <c r="S24" i="7"/>
  <c r="R24" i="7"/>
  <c r="K24" i="7"/>
  <c r="J24" i="7"/>
  <c r="S23" i="7"/>
  <c r="R23" i="7"/>
  <c r="K23" i="7"/>
  <c r="J23" i="7"/>
  <c r="S22" i="7"/>
  <c r="R22" i="7"/>
  <c r="K22" i="7"/>
  <c r="J22" i="7"/>
  <c r="S21" i="7"/>
  <c r="R21" i="7"/>
  <c r="K21" i="7"/>
  <c r="J21" i="7"/>
  <c r="S20" i="7"/>
  <c r="R20" i="7"/>
  <c r="K20" i="7"/>
  <c r="J20" i="7"/>
  <c r="S19" i="7"/>
  <c r="R19" i="7"/>
  <c r="K19" i="7"/>
  <c r="J19" i="7"/>
  <c r="S18" i="7"/>
  <c r="R18" i="7"/>
  <c r="K18" i="7"/>
  <c r="J18" i="7"/>
  <c r="S17" i="7"/>
  <c r="S49" i="7" s="1"/>
  <c r="S53" i="7" s="1"/>
  <c r="D54" i="7" s="1"/>
  <c r="R17" i="7"/>
  <c r="R48" i="7" s="1"/>
  <c r="K17" i="7"/>
  <c r="K49" i="7" s="1"/>
  <c r="K53" i="7" s="1"/>
  <c r="J17" i="7"/>
  <c r="J48" i="7" s="1"/>
  <c r="M1" i="7"/>
  <c r="K1" i="7"/>
  <c r="U52" i="6"/>
  <c r="T52" i="6"/>
  <c r="S52" i="6"/>
  <c r="O52" i="6"/>
  <c r="L52" i="6"/>
  <c r="K52" i="6"/>
  <c r="G52" i="6"/>
  <c r="D52" i="6"/>
  <c r="U51" i="6"/>
  <c r="T51" i="6"/>
  <c r="O51" i="6"/>
  <c r="L51" i="6"/>
  <c r="G51" i="6"/>
  <c r="D51" i="6"/>
  <c r="U49" i="6"/>
  <c r="T49" i="6"/>
  <c r="T53" i="6" s="1"/>
  <c r="O49" i="6"/>
  <c r="O53" i="6" s="1"/>
  <c r="L49" i="6"/>
  <c r="G49" i="6"/>
  <c r="G53" i="6" s="1"/>
  <c r="D49" i="6"/>
  <c r="C49" i="6"/>
  <c r="Q48" i="6"/>
  <c r="P48" i="6"/>
  <c r="O48" i="6"/>
  <c r="N48" i="6"/>
  <c r="M48" i="6"/>
  <c r="L48" i="6"/>
  <c r="I48" i="6"/>
  <c r="H48" i="6"/>
  <c r="G48" i="6"/>
  <c r="F48" i="6"/>
  <c r="E48" i="6"/>
  <c r="D48" i="6"/>
  <c r="S47" i="6"/>
  <c r="R47" i="6"/>
  <c r="K47" i="6"/>
  <c r="J47" i="6"/>
  <c r="S46" i="6"/>
  <c r="R46" i="6"/>
  <c r="K46" i="6"/>
  <c r="J46" i="6"/>
  <c r="S45" i="6"/>
  <c r="R45" i="6"/>
  <c r="K45" i="6"/>
  <c r="J45" i="6"/>
  <c r="S44" i="6"/>
  <c r="R44" i="6"/>
  <c r="K44" i="6"/>
  <c r="J44" i="6"/>
  <c r="S43" i="6"/>
  <c r="R43" i="6"/>
  <c r="K43" i="6"/>
  <c r="J43" i="6"/>
  <c r="S42" i="6"/>
  <c r="R42" i="6"/>
  <c r="K42" i="6"/>
  <c r="J42" i="6"/>
  <c r="S41" i="6"/>
  <c r="S51" i="6" s="1"/>
  <c r="R41" i="6"/>
  <c r="K41" i="6"/>
  <c r="K51" i="6" s="1"/>
  <c r="J41" i="6"/>
  <c r="S40" i="6"/>
  <c r="R40" i="6"/>
  <c r="K40" i="6"/>
  <c r="J40" i="6"/>
  <c r="S39" i="6"/>
  <c r="R39" i="6"/>
  <c r="K39" i="6"/>
  <c r="J39" i="6"/>
  <c r="S38" i="6"/>
  <c r="R38" i="6"/>
  <c r="K38" i="6"/>
  <c r="J38" i="6"/>
  <c r="S37" i="6"/>
  <c r="R37" i="6"/>
  <c r="K37" i="6"/>
  <c r="J37" i="6"/>
  <c r="S36" i="6"/>
  <c r="R36" i="6"/>
  <c r="K36" i="6"/>
  <c r="J36" i="6"/>
  <c r="S35" i="6"/>
  <c r="R35" i="6"/>
  <c r="K35" i="6"/>
  <c r="J35" i="6"/>
  <c r="S34" i="6"/>
  <c r="R34" i="6"/>
  <c r="K34" i="6"/>
  <c r="J34" i="6"/>
  <c r="S33" i="6"/>
  <c r="R33" i="6"/>
  <c r="K33" i="6"/>
  <c r="J33" i="6"/>
  <c r="S32" i="6"/>
  <c r="R32" i="6"/>
  <c r="K32" i="6"/>
  <c r="J32" i="6"/>
  <c r="S31" i="6"/>
  <c r="R31" i="6"/>
  <c r="K31" i="6"/>
  <c r="J31" i="6"/>
  <c r="S30" i="6"/>
  <c r="R30" i="6"/>
  <c r="K30" i="6"/>
  <c r="J30" i="6"/>
  <c r="S29" i="6"/>
  <c r="R29" i="6"/>
  <c r="K29" i="6"/>
  <c r="J29" i="6"/>
  <c r="S28" i="6"/>
  <c r="R28" i="6"/>
  <c r="K28" i="6"/>
  <c r="J28" i="6"/>
  <c r="S27" i="6"/>
  <c r="R27" i="6"/>
  <c r="K27" i="6"/>
  <c r="J27" i="6"/>
  <c r="S26" i="6"/>
  <c r="R26" i="6"/>
  <c r="K26" i="6"/>
  <c r="J26" i="6"/>
  <c r="S25" i="6"/>
  <c r="R25" i="6"/>
  <c r="K25" i="6"/>
  <c r="J25" i="6"/>
  <c r="S24" i="6"/>
  <c r="R24" i="6"/>
  <c r="K24" i="6"/>
  <c r="J24" i="6"/>
  <c r="S23" i="6"/>
  <c r="R23" i="6"/>
  <c r="K23" i="6"/>
  <c r="J23" i="6"/>
  <c r="S22" i="6"/>
  <c r="R22" i="6"/>
  <c r="K22" i="6"/>
  <c r="J22" i="6"/>
  <c r="S21" i="6"/>
  <c r="R21" i="6"/>
  <c r="K21" i="6"/>
  <c r="J21" i="6"/>
  <c r="S20" i="6"/>
  <c r="R20" i="6"/>
  <c r="K20" i="6"/>
  <c r="J20" i="6"/>
  <c r="S19" i="6"/>
  <c r="R19" i="6"/>
  <c r="K19" i="6"/>
  <c r="J19" i="6"/>
  <c r="S18" i="6"/>
  <c r="R18" i="6"/>
  <c r="K18" i="6"/>
  <c r="J18" i="6"/>
  <c r="S17" i="6"/>
  <c r="S48" i="6" s="1"/>
  <c r="R17" i="6"/>
  <c r="R48" i="6" s="1"/>
  <c r="K17" i="6"/>
  <c r="K49" i="6" s="1"/>
  <c r="K53" i="6" s="1"/>
  <c r="J17" i="6"/>
  <c r="J48" i="6" s="1"/>
  <c r="K1" i="6"/>
  <c r="M1" i="6" s="1"/>
  <c r="U52" i="5"/>
  <c r="T52" i="5"/>
  <c r="S52" i="5"/>
  <c r="O52" i="5"/>
  <c r="L52" i="5"/>
  <c r="K52" i="5"/>
  <c r="G52" i="5"/>
  <c r="D52" i="5"/>
  <c r="U51" i="5"/>
  <c r="T51" i="5"/>
  <c r="O51" i="5"/>
  <c r="L51" i="5"/>
  <c r="G51" i="5"/>
  <c r="D51" i="5"/>
  <c r="U49" i="5"/>
  <c r="U53" i="5" s="1"/>
  <c r="T49" i="5"/>
  <c r="O49" i="5"/>
  <c r="O53" i="5" s="1"/>
  <c r="L49" i="5"/>
  <c r="L53" i="5" s="1"/>
  <c r="G49" i="5"/>
  <c r="G53" i="5" s="1"/>
  <c r="D49" i="5"/>
  <c r="C49" i="5"/>
  <c r="Q48" i="5"/>
  <c r="P48" i="5"/>
  <c r="O48" i="5"/>
  <c r="N48" i="5"/>
  <c r="M48" i="5"/>
  <c r="L48" i="5"/>
  <c r="I48" i="5"/>
  <c r="H48" i="5"/>
  <c r="G48" i="5"/>
  <c r="F48" i="5"/>
  <c r="E48" i="5"/>
  <c r="D48" i="5"/>
  <c r="S47" i="5"/>
  <c r="R47" i="5"/>
  <c r="K47" i="5"/>
  <c r="J47" i="5"/>
  <c r="S46" i="5"/>
  <c r="R46" i="5"/>
  <c r="K46" i="5"/>
  <c r="J46" i="5"/>
  <c r="S45" i="5"/>
  <c r="R45" i="5"/>
  <c r="K45" i="5"/>
  <c r="J45" i="5"/>
  <c r="S44" i="5"/>
  <c r="R44" i="5"/>
  <c r="K44" i="5"/>
  <c r="J44" i="5"/>
  <c r="S43" i="5"/>
  <c r="R43" i="5"/>
  <c r="K43" i="5"/>
  <c r="J43" i="5"/>
  <c r="S42" i="5"/>
  <c r="R42" i="5"/>
  <c r="K42" i="5"/>
  <c r="J42" i="5"/>
  <c r="S41" i="5"/>
  <c r="S51" i="5" s="1"/>
  <c r="R41" i="5"/>
  <c r="K41" i="5"/>
  <c r="K51" i="5" s="1"/>
  <c r="J41" i="5"/>
  <c r="S40" i="5"/>
  <c r="R40" i="5"/>
  <c r="K40" i="5"/>
  <c r="J40" i="5"/>
  <c r="S39" i="5"/>
  <c r="R39" i="5"/>
  <c r="K39" i="5"/>
  <c r="J39" i="5"/>
  <c r="S38" i="5"/>
  <c r="R38" i="5"/>
  <c r="K38" i="5"/>
  <c r="J38" i="5"/>
  <c r="S37" i="5"/>
  <c r="R37" i="5"/>
  <c r="K37" i="5"/>
  <c r="J37" i="5"/>
  <c r="S36" i="5"/>
  <c r="R36" i="5"/>
  <c r="K36" i="5"/>
  <c r="J36" i="5"/>
  <c r="S35" i="5"/>
  <c r="R35" i="5"/>
  <c r="K35" i="5"/>
  <c r="J35" i="5"/>
  <c r="S34" i="5"/>
  <c r="R34" i="5"/>
  <c r="K34" i="5"/>
  <c r="J34" i="5"/>
  <c r="S33" i="5"/>
  <c r="R33" i="5"/>
  <c r="K33" i="5"/>
  <c r="J33" i="5"/>
  <c r="S32" i="5"/>
  <c r="R32" i="5"/>
  <c r="K32" i="5"/>
  <c r="J32" i="5"/>
  <c r="S31" i="5"/>
  <c r="R31" i="5"/>
  <c r="K31" i="5"/>
  <c r="J31" i="5"/>
  <c r="S30" i="5"/>
  <c r="R30" i="5"/>
  <c r="K30" i="5"/>
  <c r="J30" i="5"/>
  <c r="S29" i="5"/>
  <c r="R29" i="5"/>
  <c r="K29" i="5"/>
  <c r="J29" i="5"/>
  <c r="S28" i="5"/>
  <c r="R28" i="5"/>
  <c r="K28" i="5"/>
  <c r="J28" i="5"/>
  <c r="S27" i="5"/>
  <c r="R27" i="5"/>
  <c r="K27" i="5"/>
  <c r="J27" i="5"/>
  <c r="S26" i="5"/>
  <c r="R26" i="5"/>
  <c r="K26" i="5"/>
  <c r="J26" i="5"/>
  <c r="S25" i="5"/>
  <c r="R25" i="5"/>
  <c r="K25" i="5"/>
  <c r="J25" i="5"/>
  <c r="S24" i="5"/>
  <c r="R24" i="5"/>
  <c r="K24" i="5"/>
  <c r="J24" i="5"/>
  <c r="S23" i="5"/>
  <c r="R23" i="5"/>
  <c r="K23" i="5"/>
  <c r="J23" i="5"/>
  <c r="S22" i="5"/>
  <c r="R22" i="5"/>
  <c r="K22" i="5"/>
  <c r="J22" i="5"/>
  <c r="S21" i="5"/>
  <c r="R21" i="5"/>
  <c r="K21" i="5"/>
  <c r="J21" i="5"/>
  <c r="S20" i="5"/>
  <c r="R20" i="5"/>
  <c r="K20" i="5"/>
  <c r="J20" i="5"/>
  <c r="S19" i="5"/>
  <c r="R19" i="5"/>
  <c r="K19" i="5"/>
  <c r="J19" i="5"/>
  <c r="S18" i="5"/>
  <c r="R18" i="5"/>
  <c r="K18" i="5"/>
  <c r="J18" i="5"/>
  <c r="S17" i="5"/>
  <c r="S49" i="5" s="1"/>
  <c r="R17" i="5"/>
  <c r="R48" i="5" s="1"/>
  <c r="K17" i="5"/>
  <c r="K49" i="5" s="1"/>
  <c r="J17" i="5"/>
  <c r="J48" i="5" s="1"/>
  <c r="K1" i="5"/>
  <c r="M1" i="5" s="1"/>
  <c r="R45" i="4"/>
  <c r="S45" i="4"/>
  <c r="R46" i="4"/>
  <c r="S46" i="4"/>
  <c r="R47" i="4"/>
  <c r="S47" i="4"/>
  <c r="J45" i="4"/>
  <c r="K45" i="4"/>
  <c r="J46" i="4"/>
  <c r="K46" i="4"/>
  <c r="AH46" i="4" s="1"/>
  <c r="J47" i="4"/>
  <c r="K47" i="4"/>
  <c r="AH47" i="4" s="1"/>
  <c r="R35" i="4"/>
  <c r="S35" i="4"/>
  <c r="R36" i="4"/>
  <c r="S36" i="4"/>
  <c r="R37" i="4"/>
  <c r="S37" i="4"/>
  <c r="R38" i="4"/>
  <c r="S38" i="4"/>
  <c r="R39" i="4"/>
  <c r="S39" i="4"/>
  <c r="R40" i="4"/>
  <c r="S40" i="4"/>
  <c r="R41" i="4"/>
  <c r="S41" i="4"/>
  <c r="S51" i="4" s="1"/>
  <c r="R42" i="4"/>
  <c r="S42" i="4"/>
  <c r="R43" i="4"/>
  <c r="S43" i="4"/>
  <c r="R44" i="4"/>
  <c r="S44" i="4"/>
  <c r="J35" i="4"/>
  <c r="K35" i="4"/>
  <c r="J36" i="4"/>
  <c r="K36" i="4"/>
  <c r="J37" i="4"/>
  <c r="K37" i="4"/>
  <c r="J38" i="4"/>
  <c r="K38" i="4"/>
  <c r="J39" i="4"/>
  <c r="K39" i="4"/>
  <c r="J40" i="4"/>
  <c r="K40" i="4"/>
  <c r="J41" i="4"/>
  <c r="K41" i="4"/>
  <c r="J42" i="4"/>
  <c r="K42" i="4"/>
  <c r="J43" i="4"/>
  <c r="K43" i="4"/>
  <c r="J44" i="4"/>
  <c r="K44" i="4"/>
  <c r="K1" i="4"/>
  <c r="M1" i="4"/>
  <c r="J17" i="4"/>
  <c r="K17" i="4"/>
  <c r="AF17" i="4"/>
  <c r="AG17" i="4"/>
  <c r="R17" i="4"/>
  <c r="S17" i="4"/>
  <c r="S48" i="4" s="1"/>
  <c r="Z17" i="4"/>
  <c r="AH17" i="4"/>
  <c r="AB17" i="4"/>
  <c r="AD17" i="4"/>
  <c r="AE17" i="4" s="1"/>
  <c r="K18" i="4"/>
  <c r="J18" i="4"/>
  <c r="S18" i="4"/>
  <c r="AF18" i="4"/>
  <c r="AG18" i="4"/>
  <c r="Z18" i="4"/>
  <c r="AB18" i="4"/>
  <c r="AD19" i="4"/>
  <c r="AE19" i="4"/>
  <c r="J19" i="4"/>
  <c r="AB19" i="4"/>
  <c r="S19" i="4"/>
  <c r="R19" i="4"/>
  <c r="Z19" i="4"/>
  <c r="AF19" i="4"/>
  <c r="AG19" i="4" s="1"/>
  <c r="AB20" i="4"/>
  <c r="J20" i="4"/>
  <c r="K20" i="4"/>
  <c r="R20" i="4"/>
  <c r="S20" i="4"/>
  <c r="Z20" i="4"/>
  <c r="J21" i="4"/>
  <c r="K21" i="4"/>
  <c r="AF21" i="4"/>
  <c r="AG21" i="4" s="1"/>
  <c r="R21" i="4"/>
  <c r="S21" i="4"/>
  <c r="Z21" i="4"/>
  <c r="AH21" i="4" s="1"/>
  <c r="AB21" i="4"/>
  <c r="AD21" i="4"/>
  <c r="AE21" i="4"/>
  <c r="K22" i="4"/>
  <c r="J22" i="4"/>
  <c r="S22" i="4"/>
  <c r="AF22" i="4"/>
  <c r="AG22" i="4" s="1"/>
  <c r="Z22" i="4"/>
  <c r="AB22" i="4"/>
  <c r="AD23" i="4"/>
  <c r="AE23" i="4" s="1"/>
  <c r="J23" i="4"/>
  <c r="AB23" i="4"/>
  <c r="S23" i="4"/>
  <c r="R23" i="4"/>
  <c r="Z23" i="4"/>
  <c r="AF23" i="4"/>
  <c r="AG23" i="4"/>
  <c r="AB24" i="4"/>
  <c r="J24" i="4"/>
  <c r="K24" i="4"/>
  <c r="R24" i="4"/>
  <c r="S24" i="4"/>
  <c r="Z24" i="4"/>
  <c r="J25" i="4"/>
  <c r="K25" i="4"/>
  <c r="AH25" i="4" s="1"/>
  <c r="AF25" i="4"/>
  <c r="AG25" i="4"/>
  <c r="R25" i="4"/>
  <c r="S25" i="4"/>
  <c r="Z25" i="4"/>
  <c r="AB25" i="4"/>
  <c r="AD25" i="4"/>
  <c r="AE25" i="4" s="1"/>
  <c r="K26" i="4"/>
  <c r="J26" i="4"/>
  <c r="S26" i="4"/>
  <c r="AF26" i="4"/>
  <c r="AG26" i="4"/>
  <c r="Z26" i="4"/>
  <c r="AB26" i="4"/>
  <c r="AD27" i="4"/>
  <c r="AE27" i="4"/>
  <c r="J27" i="4"/>
  <c r="AB27" i="4"/>
  <c r="S27" i="4"/>
  <c r="R27" i="4"/>
  <c r="Z27" i="4"/>
  <c r="AF27" i="4"/>
  <c r="AG27" i="4" s="1"/>
  <c r="AB28" i="4"/>
  <c r="J28" i="4"/>
  <c r="K28" i="4"/>
  <c r="R28" i="4"/>
  <c r="S28" i="4"/>
  <c r="Z28" i="4"/>
  <c r="J29" i="4"/>
  <c r="K29" i="4"/>
  <c r="AF29" i="4"/>
  <c r="AG29" i="4" s="1"/>
  <c r="R29" i="4"/>
  <c r="S29" i="4"/>
  <c r="AE29" i="4"/>
  <c r="Z29" i="4"/>
  <c r="AB29" i="4"/>
  <c r="AD29" i="4"/>
  <c r="K30" i="4"/>
  <c r="J30" i="4"/>
  <c r="S30" i="4"/>
  <c r="AF30" i="4"/>
  <c r="AG30" i="4"/>
  <c r="Z30" i="4"/>
  <c r="AB30" i="4"/>
  <c r="AD31" i="4"/>
  <c r="AE31" i="4"/>
  <c r="J31" i="4"/>
  <c r="AB31" i="4"/>
  <c r="S31" i="4"/>
  <c r="R31" i="4"/>
  <c r="Z31" i="4"/>
  <c r="AF31" i="4"/>
  <c r="AG31" i="4" s="1"/>
  <c r="AB32" i="4"/>
  <c r="J32" i="4"/>
  <c r="K32" i="4"/>
  <c r="R32" i="4"/>
  <c r="S32" i="4"/>
  <c r="Z32" i="4"/>
  <c r="J33" i="4"/>
  <c r="K33" i="4"/>
  <c r="AF33" i="4"/>
  <c r="AG33" i="4" s="1"/>
  <c r="R33" i="4"/>
  <c r="S33" i="4"/>
  <c r="Z33" i="4"/>
  <c r="AH33" i="4" s="1"/>
  <c r="AB33" i="4"/>
  <c r="AD33" i="4"/>
  <c r="AE33" i="4"/>
  <c r="K34" i="4"/>
  <c r="J34" i="4"/>
  <c r="S34" i="4"/>
  <c r="AF34" i="4"/>
  <c r="AG34" i="4" s="1"/>
  <c r="Z34" i="4"/>
  <c r="AB34" i="4"/>
  <c r="AD35" i="4"/>
  <c r="AE35" i="4" s="1"/>
  <c r="AB35" i="4"/>
  <c r="Z35" i="4"/>
  <c r="AF35" i="4"/>
  <c r="AG35" i="4" s="1"/>
  <c r="AB36" i="4"/>
  <c r="Z36" i="4"/>
  <c r="Z37" i="4"/>
  <c r="AH37" i="4" s="1"/>
  <c r="AB37" i="4"/>
  <c r="AD37" i="4"/>
  <c r="AE37" i="4"/>
  <c r="Z38" i="4"/>
  <c r="AB38" i="4"/>
  <c r="AB39" i="4"/>
  <c r="AF39" i="4"/>
  <c r="Z39" i="4"/>
  <c r="AH39" i="4"/>
  <c r="AD40" i="4"/>
  <c r="AE40" i="4"/>
  <c r="AF41" i="4"/>
  <c r="AG41" i="4"/>
  <c r="Z41" i="4"/>
  <c r="AH41" i="4"/>
  <c r="AB41" i="4"/>
  <c r="AD41" i="4"/>
  <c r="Z42" i="4"/>
  <c r="AB42" i="4"/>
  <c r="AB43" i="4"/>
  <c r="AF43" i="4"/>
  <c r="Z43" i="4"/>
  <c r="AD50" i="4"/>
  <c r="AF44" i="4"/>
  <c r="AG44" i="4"/>
  <c r="Z44" i="4"/>
  <c r="AH44" i="4"/>
  <c r="AB45" i="4"/>
  <c r="AF45" i="4"/>
  <c r="AG45" i="4" s="1"/>
  <c r="AD45" i="4"/>
  <c r="AE45" i="4" s="1"/>
  <c r="Z46" i="4"/>
  <c r="AB46" i="4"/>
  <c r="AD46" i="4"/>
  <c r="Z47" i="4"/>
  <c r="AB47" i="4"/>
  <c r="AD47" i="4"/>
  <c r="AE47" i="4" s="1"/>
  <c r="D48" i="4"/>
  <c r="E48" i="4"/>
  <c r="F48" i="4"/>
  <c r="G48" i="4"/>
  <c r="H48" i="4"/>
  <c r="I48" i="4"/>
  <c r="L48" i="4"/>
  <c r="M48" i="4"/>
  <c r="N48" i="4"/>
  <c r="O48" i="4"/>
  <c r="P48" i="4"/>
  <c r="Q48" i="4"/>
  <c r="C49" i="4"/>
  <c r="D49" i="4"/>
  <c r="G49" i="4"/>
  <c r="L49" i="4"/>
  <c r="O49" i="4"/>
  <c r="T49" i="4"/>
  <c r="U49" i="4"/>
  <c r="X49" i="4"/>
  <c r="Y49" i="4"/>
  <c r="D51" i="4"/>
  <c r="G51" i="4"/>
  <c r="K51" i="4"/>
  <c r="L51" i="4"/>
  <c r="O51" i="4"/>
  <c r="T51" i="4"/>
  <c r="U51" i="4"/>
  <c r="AD51" i="4"/>
  <c r="AF52" i="4"/>
  <c r="R39" i="3"/>
  <c r="S39" i="3"/>
  <c r="R40" i="3"/>
  <c r="S40" i="3"/>
  <c r="R41" i="3"/>
  <c r="S41" i="3"/>
  <c r="R42" i="3"/>
  <c r="S42" i="3"/>
  <c r="R43" i="3"/>
  <c r="S43" i="3"/>
  <c r="R44" i="3"/>
  <c r="S44" i="3"/>
  <c r="R45" i="3"/>
  <c r="S45" i="3"/>
  <c r="R46" i="3"/>
  <c r="S46" i="3"/>
  <c r="J42" i="3"/>
  <c r="K42" i="3"/>
  <c r="J43" i="3"/>
  <c r="K43" i="3"/>
  <c r="J44" i="3"/>
  <c r="K44" i="3"/>
  <c r="J45" i="3"/>
  <c r="K45" i="3"/>
  <c r="J46" i="3"/>
  <c r="K46" i="3"/>
  <c r="R29" i="3"/>
  <c r="S29" i="3"/>
  <c r="R30" i="3"/>
  <c r="S30" i="3"/>
  <c r="R31" i="3"/>
  <c r="S31" i="3"/>
  <c r="R32" i="3"/>
  <c r="S32" i="3"/>
  <c r="R33" i="3"/>
  <c r="S33" i="3"/>
  <c r="R34" i="3"/>
  <c r="S34" i="3"/>
  <c r="R35" i="3"/>
  <c r="S35" i="3"/>
  <c r="R36" i="3"/>
  <c r="S36" i="3"/>
  <c r="R37" i="3"/>
  <c r="S37" i="3"/>
  <c r="R38" i="3"/>
  <c r="S38" i="3"/>
  <c r="J32" i="3"/>
  <c r="K32" i="3"/>
  <c r="J33" i="3"/>
  <c r="K33" i="3"/>
  <c r="J34" i="3"/>
  <c r="K34" i="3"/>
  <c r="J35" i="3"/>
  <c r="K35" i="3"/>
  <c r="J36" i="3"/>
  <c r="K36" i="3"/>
  <c r="J37" i="3"/>
  <c r="K37" i="3"/>
  <c r="J38" i="3"/>
  <c r="K38" i="3"/>
  <c r="J39" i="3"/>
  <c r="K39" i="3"/>
  <c r="J40" i="3"/>
  <c r="K40" i="3"/>
  <c r="K50" i="3" s="1"/>
  <c r="K52" i="4" s="1"/>
  <c r="J41" i="3"/>
  <c r="K41" i="3"/>
  <c r="K1" i="3"/>
  <c r="M1" i="3"/>
  <c r="J17" i="3"/>
  <c r="K17" i="3"/>
  <c r="AF17" i="3"/>
  <c r="AG17" i="3"/>
  <c r="S17" i="3"/>
  <c r="Z17" i="3"/>
  <c r="AB17" i="3"/>
  <c r="K18" i="3"/>
  <c r="J18" i="3"/>
  <c r="S18" i="3"/>
  <c r="R18" i="3"/>
  <c r="AG18" i="3"/>
  <c r="Z18" i="3"/>
  <c r="AB18" i="3"/>
  <c r="AF18" i="3"/>
  <c r="AD19" i="3"/>
  <c r="AE19" i="3" s="1"/>
  <c r="J19" i="3"/>
  <c r="AB19" i="3"/>
  <c r="K19" i="3"/>
  <c r="R19" i="3"/>
  <c r="S19" i="3"/>
  <c r="Z19" i="3"/>
  <c r="AB20" i="3"/>
  <c r="J20" i="3"/>
  <c r="K20" i="3"/>
  <c r="R20" i="3"/>
  <c r="S20" i="3"/>
  <c r="Z20" i="3"/>
  <c r="AD20" i="3"/>
  <c r="AE20" i="3" s="1"/>
  <c r="J21" i="3"/>
  <c r="K21" i="3"/>
  <c r="AF21" i="3"/>
  <c r="AG21" i="3" s="1"/>
  <c r="S21" i="3"/>
  <c r="Z21" i="3"/>
  <c r="AB21" i="3"/>
  <c r="K22" i="3"/>
  <c r="J22" i="3"/>
  <c r="S22" i="3"/>
  <c r="R22" i="3"/>
  <c r="Z22" i="3"/>
  <c r="AB22" i="3"/>
  <c r="AF22" i="3"/>
  <c r="AG22" i="3" s="1"/>
  <c r="AD23" i="3"/>
  <c r="AE23" i="3"/>
  <c r="J23" i="3"/>
  <c r="AB23" i="3"/>
  <c r="K23" i="3"/>
  <c r="AH23" i="3"/>
  <c r="R23" i="3"/>
  <c r="S23" i="3"/>
  <c r="Z23" i="3"/>
  <c r="AB24" i="3"/>
  <c r="J24" i="3"/>
  <c r="K24" i="3"/>
  <c r="R24" i="3"/>
  <c r="S24" i="3"/>
  <c r="Z24" i="3"/>
  <c r="AD24" i="3"/>
  <c r="AE24" i="3" s="1"/>
  <c r="J25" i="3"/>
  <c r="K25" i="3"/>
  <c r="AF25" i="3"/>
  <c r="AG25" i="3" s="1"/>
  <c r="S25" i="3"/>
  <c r="Z25" i="3"/>
  <c r="AB25" i="3"/>
  <c r="J26" i="3"/>
  <c r="S26" i="3"/>
  <c r="R26" i="3"/>
  <c r="Z26" i="3"/>
  <c r="AB26" i="3"/>
  <c r="AF26" i="3"/>
  <c r="AD27" i="3"/>
  <c r="J27" i="3"/>
  <c r="K27" i="3"/>
  <c r="R27" i="3"/>
  <c r="S27" i="3"/>
  <c r="AE27" i="3"/>
  <c r="AB28" i="3"/>
  <c r="J28" i="3"/>
  <c r="K28" i="3"/>
  <c r="R28" i="3"/>
  <c r="S28" i="3"/>
  <c r="AD28" i="3"/>
  <c r="AE28" i="3" s="1"/>
  <c r="K29" i="3"/>
  <c r="Z29" i="3"/>
  <c r="AH29" i="3"/>
  <c r="AB29" i="3"/>
  <c r="Z30" i="3"/>
  <c r="AB30" i="3"/>
  <c r="AF30" i="3"/>
  <c r="J31" i="3"/>
  <c r="K31" i="3"/>
  <c r="AB32" i="3"/>
  <c r="AD32" i="3"/>
  <c r="AE32" i="3" s="1"/>
  <c r="Z33" i="3"/>
  <c r="AH33" i="3" s="1"/>
  <c r="AB33" i="3"/>
  <c r="Z34" i="3"/>
  <c r="AB34" i="3"/>
  <c r="AF34" i="3"/>
  <c r="AG34" i="3"/>
  <c r="AB35" i="3"/>
  <c r="Z35" i="3"/>
  <c r="AH35" i="3" s="1"/>
  <c r="AF35" i="3"/>
  <c r="AD36" i="3"/>
  <c r="AE36" i="3"/>
  <c r="Z37" i="3"/>
  <c r="AH37" i="3"/>
  <c r="AB37" i="3"/>
  <c r="AD37" i="3"/>
  <c r="Z38" i="3"/>
  <c r="AH38" i="3"/>
  <c r="AB38" i="3"/>
  <c r="AF38" i="3"/>
  <c r="AG38" i="3" s="1"/>
  <c r="AB39" i="3"/>
  <c r="Z39" i="3"/>
  <c r="AH39" i="3"/>
  <c r="AF39" i="3"/>
  <c r="AD40" i="3"/>
  <c r="AE40" i="3" s="1"/>
  <c r="AF41" i="3"/>
  <c r="AG41" i="3" s="1"/>
  <c r="Z41" i="3"/>
  <c r="AH41" i="3" s="1"/>
  <c r="AB41" i="3"/>
  <c r="AD41" i="3"/>
  <c r="Z42" i="3"/>
  <c r="AB42" i="3"/>
  <c r="AF42" i="3"/>
  <c r="AG42" i="3" s="1"/>
  <c r="AB43" i="3"/>
  <c r="Z43" i="3"/>
  <c r="AF43" i="3"/>
  <c r="AF44" i="3"/>
  <c r="Z44" i="3"/>
  <c r="AD44" i="3"/>
  <c r="AE44" i="3"/>
  <c r="AB45" i="3"/>
  <c r="Z45" i="3"/>
  <c r="AH45" i="3" s="1"/>
  <c r="AD45" i="3"/>
  <c r="AE45" i="3" s="1"/>
  <c r="Z46" i="3"/>
  <c r="AH46" i="3" s="1"/>
  <c r="AB46" i="3"/>
  <c r="AD46" i="3"/>
  <c r="AE46" i="3"/>
  <c r="D47" i="3"/>
  <c r="E47" i="3"/>
  <c r="F47" i="3"/>
  <c r="G47" i="3"/>
  <c r="H47" i="3"/>
  <c r="I47" i="3"/>
  <c r="L47" i="3"/>
  <c r="M47" i="3"/>
  <c r="N47" i="3"/>
  <c r="O47" i="3"/>
  <c r="P47" i="3"/>
  <c r="Q47" i="3"/>
  <c r="C48" i="3"/>
  <c r="D48" i="3"/>
  <c r="G48" i="3"/>
  <c r="L48" i="3"/>
  <c r="O48" i="3"/>
  <c r="T48" i="3"/>
  <c r="U48" i="3"/>
  <c r="X48" i="3"/>
  <c r="Y48" i="3"/>
  <c r="AD49" i="3"/>
  <c r="D50" i="3"/>
  <c r="D52" i="4" s="1"/>
  <c r="G50" i="3"/>
  <c r="G52" i="4" s="1"/>
  <c r="L50" i="3"/>
  <c r="L52" i="4" s="1"/>
  <c r="O50" i="3"/>
  <c r="O52" i="4" s="1"/>
  <c r="S50" i="3"/>
  <c r="S52" i="4" s="1"/>
  <c r="T50" i="3"/>
  <c r="T52" i="4" s="1"/>
  <c r="T53" i="4" s="1"/>
  <c r="U50" i="3"/>
  <c r="U52" i="4" s="1"/>
  <c r="U53" i="4" s="1"/>
  <c r="H54" i="4" s="1"/>
  <c r="AD50" i="3"/>
  <c r="AF51" i="3"/>
  <c r="R44" i="2"/>
  <c r="S44" i="2"/>
  <c r="R45" i="2"/>
  <c r="S45" i="2"/>
  <c r="R46" i="2"/>
  <c r="S46" i="2"/>
  <c r="R47" i="2"/>
  <c r="S47" i="2"/>
  <c r="J45" i="2"/>
  <c r="K45" i="2"/>
  <c r="J46" i="2"/>
  <c r="K46" i="2"/>
  <c r="J47" i="2"/>
  <c r="K47" i="2"/>
  <c r="R38" i="2"/>
  <c r="S38" i="2"/>
  <c r="R39" i="2"/>
  <c r="S39" i="2"/>
  <c r="R40" i="2"/>
  <c r="S40" i="2"/>
  <c r="R41" i="2"/>
  <c r="S41" i="2"/>
  <c r="S51" i="2" s="1"/>
  <c r="S51" i="3" s="1"/>
  <c r="R42" i="2"/>
  <c r="S42" i="2"/>
  <c r="R43" i="2"/>
  <c r="S43" i="2"/>
  <c r="J38" i="2"/>
  <c r="K38" i="2"/>
  <c r="J39" i="2"/>
  <c r="K39" i="2"/>
  <c r="J40" i="2"/>
  <c r="K40" i="2"/>
  <c r="J41" i="2"/>
  <c r="K41" i="2"/>
  <c r="J42" i="2"/>
  <c r="K42" i="2"/>
  <c r="J43" i="2"/>
  <c r="K43" i="2"/>
  <c r="J44" i="2"/>
  <c r="K44" i="2"/>
  <c r="K1" i="2"/>
  <c r="M1" i="2"/>
  <c r="AB17" i="2"/>
  <c r="J17" i="2"/>
  <c r="K17" i="2"/>
  <c r="R17" i="2"/>
  <c r="S17" i="2"/>
  <c r="Z17" i="2"/>
  <c r="AB18" i="2"/>
  <c r="J18" i="2"/>
  <c r="K18" i="2"/>
  <c r="R18" i="2"/>
  <c r="S18" i="2"/>
  <c r="Z18" i="2"/>
  <c r="AH18" i="2" s="1"/>
  <c r="AD18" i="2"/>
  <c r="AE18" i="2" s="1"/>
  <c r="J19" i="2"/>
  <c r="K19" i="2"/>
  <c r="R19" i="2"/>
  <c r="S19" i="2"/>
  <c r="Z19" i="2"/>
  <c r="AH19" i="2" s="1"/>
  <c r="AB19" i="2"/>
  <c r="AD20" i="2"/>
  <c r="J20" i="2"/>
  <c r="S20" i="2"/>
  <c r="R20" i="2"/>
  <c r="Z20" i="2"/>
  <c r="AB20" i="2"/>
  <c r="AF20" i="2"/>
  <c r="AG20" i="2" s="1"/>
  <c r="AD21" i="2"/>
  <c r="AE21" i="2"/>
  <c r="J21" i="2"/>
  <c r="AB21" i="2"/>
  <c r="K21" i="2"/>
  <c r="R21" i="2"/>
  <c r="S21" i="2"/>
  <c r="Z21" i="2"/>
  <c r="AB22" i="2"/>
  <c r="J22" i="2"/>
  <c r="K22" i="2"/>
  <c r="R22" i="2"/>
  <c r="S22" i="2"/>
  <c r="Z22" i="2"/>
  <c r="AH22" i="2" s="1"/>
  <c r="AD22" i="2"/>
  <c r="AE22" i="2" s="1"/>
  <c r="J23" i="2"/>
  <c r="K23" i="2"/>
  <c r="R23" i="2"/>
  <c r="S23" i="2"/>
  <c r="Z23" i="2"/>
  <c r="AH23" i="2" s="1"/>
  <c r="AB23" i="2"/>
  <c r="AD24" i="2"/>
  <c r="AE24" i="2"/>
  <c r="J24" i="2"/>
  <c r="S24" i="2"/>
  <c r="R24" i="2"/>
  <c r="Z24" i="2"/>
  <c r="AB24" i="2"/>
  <c r="AF24" i="2"/>
  <c r="AG24" i="2" s="1"/>
  <c r="AD25" i="2"/>
  <c r="AE25" i="2" s="1"/>
  <c r="J25" i="2"/>
  <c r="AB25" i="2"/>
  <c r="K25" i="2"/>
  <c r="AH25" i="2" s="1"/>
  <c r="R25" i="2"/>
  <c r="S25" i="2"/>
  <c r="Z25" i="2"/>
  <c r="AB26" i="2"/>
  <c r="J26" i="2"/>
  <c r="K26" i="2"/>
  <c r="R26" i="2"/>
  <c r="S26" i="2"/>
  <c r="Z26" i="2"/>
  <c r="AD26" i="2"/>
  <c r="AE26" i="2"/>
  <c r="J27" i="2"/>
  <c r="K27" i="2"/>
  <c r="R27" i="2"/>
  <c r="S27" i="2"/>
  <c r="Z27" i="2"/>
  <c r="AB27" i="2"/>
  <c r="AD28" i="2"/>
  <c r="J28" i="2"/>
  <c r="S28" i="2"/>
  <c r="R28" i="2"/>
  <c r="Z28" i="2"/>
  <c r="AB28" i="2"/>
  <c r="AF28" i="2"/>
  <c r="AG28" i="2"/>
  <c r="AD29" i="2"/>
  <c r="AE29" i="2"/>
  <c r="J29" i="2"/>
  <c r="AB29" i="2"/>
  <c r="K29" i="2"/>
  <c r="AF29" i="2"/>
  <c r="AG29" i="2" s="1"/>
  <c r="S29" i="2"/>
  <c r="Z29" i="2"/>
  <c r="K30" i="2"/>
  <c r="AB30" i="2"/>
  <c r="J30" i="2"/>
  <c r="S30" i="2"/>
  <c r="R30" i="2"/>
  <c r="Z30" i="2"/>
  <c r="AD30" i="2"/>
  <c r="AE30" i="2" s="1"/>
  <c r="J31" i="2"/>
  <c r="K31" i="2"/>
  <c r="R31" i="2"/>
  <c r="S31" i="2"/>
  <c r="Z31" i="2"/>
  <c r="AB31" i="2"/>
  <c r="AD32" i="2"/>
  <c r="J32" i="2"/>
  <c r="S32" i="2"/>
  <c r="R32" i="2"/>
  <c r="AE32" i="2"/>
  <c r="Z32" i="2"/>
  <c r="AB32" i="2"/>
  <c r="AF32" i="2"/>
  <c r="AG32" i="2"/>
  <c r="AD33" i="2"/>
  <c r="AE33" i="2"/>
  <c r="J33" i="2"/>
  <c r="AB33" i="2"/>
  <c r="K33" i="2"/>
  <c r="AF33" i="2"/>
  <c r="AG33" i="2" s="1"/>
  <c r="S33" i="2"/>
  <c r="Z33" i="2"/>
  <c r="K34" i="2"/>
  <c r="AB34" i="2"/>
  <c r="J34" i="2"/>
  <c r="S34" i="2"/>
  <c r="R34" i="2"/>
  <c r="Z34" i="2"/>
  <c r="AD34" i="2"/>
  <c r="AE34" i="2" s="1"/>
  <c r="J35" i="2"/>
  <c r="K35" i="2"/>
  <c r="R35" i="2"/>
  <c r="S35" i="2"/>
  <c r="Z35" i="2"/>
  <c r="AB35" i="2"/>
  <c r="AD36" i="2"/>
  <c r="J36" i="2"/>
  <c r="S36" i="2"/>
  <c r="R36" i="2"/>
  <c r="AG36" i="2"/>
  <c r="Z36" i="2"/>
  <c r="AB36" i="2"/>
  <c r="AF36" i="2"/>
  <c r="AD37" i="2"/>
  <c r="AE37" i="2" s="1"/>
  <c r="J37" i="2"/>
  <c r="AB37" i="2"/>
  <c r="K37" i="2"/>
  <c r="AF37" i="2"/>
  <c r="AG37" i="2"/>
  <c r="S37" i="2"/>
  <c r="Z37" i="2"/>
  <c r="AB38" i="2"/>
  <c r="Z38" i="2"/>
  <c r="AD38" i="2"/>
  <c r="AE38" i="2"/>
  <c r="Z39" i="2"/>
  <c r="AH39" i="2"/>
  <c r="AB39" i="2"/>
  <c r="AD40" i="2"/>
  <c r="AE40" i="2" s="1"/>
  <c r="Z40" i="2"/>
  <c r="AB40" i="2"/>
  <c r="AF40" i="2"/>
  <c r="AG40" i="2" s="1"/>
  <c r="AD41" i="2"/>
  <c r="AE41" i="2" s="1"/>
  <c r="AB41" i="2"/>
  <c r="AF41" i="2"/>
  <c r="AG41" i="2"/>
  <c r="Z41" i="2"/>
  <c r="AH41" i="2"/>
  <c r="AB42" i="2"/>
  <c r="Z42" i="2"/>
  <c r="AD42" i="2"/>
  <c r="AE42" i="2"/>
  <c r="Z43" i="2"/>
  <c r="AH43" i="2"/>
  <c r="AB43" i="2"/>
  <c r="AD44" i="2"/>
  <c r="AE44" i="2" s="1"/>
  <c r="Z44" i="2"/>
  <c r="AB44" i="2"/>
  <c r="AF44" i="2"/>
  <c r="AG44" i="2" s="1"/>
  <c r="AD45" i="2"/>
  <c r="AE45" i="2" s="1"/>
  <c r="AB45" i="2"/>
  <c r="AF45" i="2"/>
  <c r="AG45" i="2"/>
  <c r="Z45" i="2"/>
  <c r="AB46" i="2"/>
  <c r="Z46" i="2"/>
  <c r="AD46" i="2"/>
  <c r="AE46" i="2" s="1"/>
  <c r="Z47" i="2"/>
  <c r="AH47" i="2" s="1"/>
  <c r="AB47" i="2"/>
  <c r="D48" i="2"/>
  <c r="E48" i="2"/>
  <c r="F48" i="2"/>
  <c r="G48" i="2"/>
  <c r="H48" i="2"/>
  <c r="I48" i="2"/>
  <c r="L48" i="2"/>
  <c r="M48" i="2"/>
  <c r="N48" i="2"/>
  <c r="O48" i="2"/>
  <c r="P48" i="2"/>
  <c r="Q48" i="2"/>
  <c r="C49" i="2"/>
  <c r="D49" i="2"/>
  <c r="G49" i="2"/>
  <c r="L49" i="2"/>
  <c r="O49" i="2"/>
  <c r="T49" i="2"/>
  <c r="U49" i="2"/>
  <c r="X49" i="2"/>
  <c r="X53" i="2" s="1"/>
  <c r="Y49" i="2"/>
  <c r="AD50" i="2"/>
  <c r="D51" i="2"/>
  <c r="D51" i="3" s="1"/>
  <c r="G51" i="2"/>
  <c r="G51" i="3" s="1"/>
  <c r="L51" i="2"/>
  <c r="L51" i="3" s="1"/>
  <c r="O51" i="2"/>
  <c r="O51" i="3" s="1"/>
  <c r="T51" i="2"/>
  <c r="T51" i="3" s="1"/>
  <c r="T52" i="3" s="1"/>
  <c r="U51" i="2"/>
  <c r="U51" i="3" s="1"/>
  <c r="AD51" i="2"/>
  <c r="AF52" i="2"/>
  <c r="Z51" i="2"/>
  <c r="Z51" i="3" s="1"/>
  <c r="R40" i="1"/>
  <c r="S40" i="1"/>
  <c r="R41" i="1"/>
  <c r="S41" i="1"/>
  <c r="R42" i="1"/>
  <c r="S42" i="1"/>
  <c r="R43" i="1"/>
  <c r="S43" i="1"/>
  <c r="R44" i="1"/>
  <c r="S44" i="1"/>
  <c r="R45" i="1"/>
  <c r="S45" i="1"/>
  <c r="R46" i="1"/>
  <c r="S46" i="1"/>
  <c r="J42" i="1"/>
  <c r="K42" i="1"/>
  <c r="J43" i="1"/>
  <c r="K43" i="1"/>
  <c r="J44" i="1"/>
  <c r="K44" i="1"/>
  <c r="J45" i="1"/>
  <c r="K45" i="1"/>
  <c r="AM45" i="1"/>
  <c r="J46" i="1"/>
  <c r="K46" i="1"/>
  <c r="K1" i="1"/>
  <c r="M1" i="1"/>
  <c r="J17" i="1"/>
  <c r="K17" i="1"/>
  <c r="K47" i="1" s="1"/>
  <c r="R17" i="1"/>
  <c r="S17" i="1"/>
  <c r="S48" i="1" s="1"/>
  <c r="S52" i="1" s="1"/>
  <c r="D53" i="1" s="1"/>
  <c r="Z17" i="1"/>
  <c r="AJ17" i="1"/>
  <c r="AK17" i="1" s="1"/>
  <c r="AB18" i="1"/>
  <c r="J18" i="1"/>
  <c r="K18" i="1"/>
  <c r="AF18" i="1"/>
  <c r="AG18" i="1"/>
  <c r="R18" i="1"/>
  <c r="S18" i="1"/>
  <c r="AD18" i="1"/>
  <c r="AE18" i="1"/>
  <c r="AN18" i="1"/>
  <c r="K19" i="1"/>
  <c r="Q47" i="1"/>
  <c r="S19" i="1"/>
  <c r="Z19" i="1"/>
  <c r="AH19" i="1"/>
  <c r="AB19" i="1"/>
  <c r="AM19" i="1"/>
  <c r="AN19" i="1"/>
  <c r="H47" i="1"/>
  <c r="S20" i="1"/>
  <c r="AG20" i="1"/>
  <c r="Z20" i="1"/>
  <c r="AB20" i="1"/>
  <c r="AF20" i="1"/>
  <c r="AN20" i="1"/>
  <c r="J21" i="1"/>
  <c r="K21" i="1"/>
  <c r="R21" i="1"/>
  <c r="S21" i="1"/>
  <c r="AB22" i="1"/>
  <c r="J22" i="1"/>
  <c r="K22" i="1"/>
  <c r="AM22" i="1"/>
  <c r="R22" i="1"/>
  <c r="S22" i="1"/>
  <c r="AD22" i="1"/>
  <c r="AE22" i="1"/>
  <c r="AN22" i="1"/>
  <c r="K23" i="1"/>
  <c r="AH23" i="1" s="1"/>
  <c r="S23" i="1"/>
  <c r="Z23" i="1"/>
  <c r="AB23" i="1"/>
  <c r="AN23" i="1"/>
  <c r="S24" i="1"/>
  <c r="P47" i="1"/>
  <c r="Z24" i="1"/>
  <c r="AB24" i="1"/>
  <c r="AF24" i="1"/>
  <c r="AN24" i="1"/>
  <c r="K25" i="1"/>
  <c r="J25" i="1"/>
  <c r="R25" i="1"/>
  <c r="S25" i="1"/>
  <c r="AJ25" i="1"/>
  <c r="AK25" i="1"/>
  <c r="AB26" i="1"/>
  <c r="J26" i="1"/>
  <c r="K26" i="1"/>
  <c r="R26" i="1"/>
  <c r="S26" i="1"/>
  <c r="AD26" i="1"/>
  <c r="AE26" i="1" s="1"/>
  <c r="AN26" i="1"/>
  <c r="K27" i="1"/>
  <c r="S27" i="1"/>
  <c r="Z27" i="1"/>
  <c r="AH27" i="1"/>
  <c r="AB27" i="1"/>
  <c r="AM27" i="1"/>
  <c r="AN27" i="1"/>
  <c r="S28" i="1"/>
  <c r="Z28" i="1"/>
  <c r="AB28" i="1"/>
  <c r="AF28" i="1"/>
  <c r="AG28" i="1" s="1"/>
  <c r="AN28" i="1"/>
  <c r="J29" i="1"/>
  <c r="K29" i="1"/>
  <c r="R29" i="1"/>
  <c r="S29" i="1"/>
  <c r="AJ29" i="1"/>
  <c r="AK29" i="1" s="1"/>
  <c r="AB30" i="1"/>
  <c r="J30" i="1"/>
  <c r="K30" i="1"/>
  <c r="AM30" i="1" s="1"/>
  <c r="R30" i="1"/>
  <c r="S30" i="1"/>
  <c r="AD30" i="1"/>
  <c r="AE30" i="1" s="1"/>
  <c r="AN30" i="1"/>
  <c r="K31" i="1"/>
  <c r="S31" i="1"/>
  <c r="Z31" i="1"/>
  <c r="AH31" i="1"/>
  <c r="AB31" i="1"/>
  <c r="AM31" i="1"/>
  <c r="AN31" i="1"/>
  <c r="S32" i="1"/>
  <c r="Z32" i="1"/>
  <c r="AB32" i="1"/>
  <c r="AF32" i="1"/>
  <c r="AN32" i="1"/>
  <c r="K33" i="1"/>
  <c r="J33" i="1"/>
  <c r="R33" i="1"/>
  <c r="S33" i="1"/>
  <c r="AJ33" i="1"/>
  <c r="AK33" i="1"/>
  <c r="AB34" i="1"/>
  <c r="J34" i="1"/>
  <c r="K34" i="1"/>
  <c r="R34" i="1"/>
  <c r="S34" i="1"/>
  <c r="AD34" i="1"/>
  <c r="AE34" i="1" s="1"/>
  <c r="AN34" i="1"/>
  <c r="K35" i="1"/>
  <c r="S35" i="1"/>
  <c r="Z35" i="1"/>
  <c r="AH35" i="1"/>
  <c r="AB35" i="1"/>
  <c r="AM35" i="1"/>
  <c r="AN35" i="1"/>
  <c r="S36" i="1"/>
  <c r="Z36" i="1"/>
  <c r="AB36" i="1"/>
  <c r="AF36" i="1"/>
  <c r="AG36" i="1" s="1"/>
  <c r="AN36" i="1"/>
  <c r="K37" i="1"/>
  <c r="J37" i="1"/>
  <c r="S37" i="1"/>
  <c r="R37" i="1"/>
  <c r="Z37" i="1"/>
  <c r="AD49" i="1"/>
  <c r="F47" i="1"/>
  <c r="AD38" i="1"/>
  <c r="AE38" i="1"/>
  <c r="J38" i="1"/>
  <c r="K38" i="1"/>
  <c r="N47" i="1"/>
  <c r="R38" i="1"/>
  <c r="S38" i="1"/>
  <c r="X48" i="1"/>
  <c r="X52" i="1" s="1"/>
  <c r="J39" i="1"/>
  <c r="K39" i="1"/>
  <c r="R39" i="1"/>
  <c r="S39" i="1"/>
  <c r="Z39" i="1"/>
  <c r="AH39" i="1" s="1"/>
  <c r="AB39" i="1"/>
  <c r="AD39" i="1"/>
  <c r="AM39" i="1"/>
  <c r="AN39" i="1"/>
  <c r="K40" i="1"/>
  <c r="AH40" i="1" s="1"/>
  <c r="J40" i="1"/>
  <c r="L50" i="1"/>
  <c r="L52" i="2" s="1"/>
  <c r="L53" i="2" s="1"/>
  <c r="AG40" i="1"/>
  <c r="Z40" i="1"/>
  <c r="AB40" i="1"/>
  <c r="AF40" i="1"/>
  <c r="AM40" i="1"/>
  <c r="AN40" i="1"/>
  <c r="AD41" i="1"/>
  <c r="AE41" i="1" s="1"/>
  <c r="J41" i="1"/>
  <c r="AB41" i="1"/>
  <c r="K41" i="1"/>
  <c r="AM41" i="1" s="1"/>
  <c r="O48" i="1"/>
  <c r="Z41" i="1"/>
  <c r="AJ41" i="1"/>
  <c r="AK41" i="1" s="1"/>
  <c r="Z42" i="1"/>
  <c r="Z50" i="1" s="1"/>
  <c r="Z52" i="2" s="1"/>
  <c r="AB42" i="1"/>
  <c r="AD42" i="1"/>
  <c r="AE42" i="1"/>
  <c r="AF42" i="1"/>
  <c r="AG42" i="1"/>
  <c r="AJ42" i="1"/>
  <c r="AK42" i="1"/>
  <c r="AM42" i="1"/>
  <c r="AN42" i="1"/>
  <c r="Z43" i="1"/>
  <c r="AB43" i="1"/>
  <c r="AD43" i="1"/>
  <c r="AE43" i="1"/>
  <c r="AF43" i="1"/>
  <c r="AG43" i="1"/>
  <c r="AJ43" i="1"/>
  <c r="AK43" i="1"/>
  <c r="AM43" i="1"/>
  <c r="AN43" i="1"/>
  <c r="Z44" i="1"/>
  <c r="AH44" i="1"/>
  <c r="AB44" i="1"/>
  <c r="AD44" i="1"/>
  <c r="AE44" i="1" s="1"/>
  <c r="AF44" i="1"/>
  <c r="AG44" i="1" s="1"/>
  <c r="AJ44" i="1"/>
  <c r="AK44" i="1" s="1"/>
  <c r="AM44" i="1"/>
  <c r="AN44" i="1"/>
  <c r="Z45" i="1"/>
  <c r="AB45" i="1"/>
  <c r="AD45" i="1"/>
  <c r="AE45" i="1" s="1"/>
  <c r="AF45" i="1"/>
  <c r="AG45" i="1" s="1"/>
  <c r="AJ45" i="1"/>
  <c r="AK45" i="1" s="1"/>
  <c r="AN45" i="1"/>
  <c r="Z46" i="1"/>
  <c r="AH46" i="1"/>
  <c r="AB46" i="1"/>
  <c r="AD46" i="1"/>
  <c r="AE46" i="1" s="1"/>
  <c r="AF46" i="1"/>
  <c r="AG46" i="1" s="1"/>
  <c r="AJ46" i="1"/>
  <c r="AK46" i="1" s="1"/>
  <c r="AM46" i="1"/>
  <c r="AN46" i="1"/>
  <c r="E47" i="1"/>
  <c r="G47" i="1"/>
  <c r="I47" i="1"/>
  <c r="O47" i="1"/>
  <c r="C48" i="1"/>
  <c r="T48" i="1"/>
  <c r="U48" i="1"/>
  <c r="D50" i="1"/>
  <c r="D52" i="2" s="1"/>
  <c r="T50" i="1"/>
  <c r="T52" i="2" s="1"/>
  <c r="U50" i="1"/>
  <c r="U52" i="2" s="1"/>
  <c r="U53" i="2" s="1"/>
  <c r="X50" i="1"/>
  <c r="X52" i="2" s="1"/>
  <c r="AD50" i="1"/>
  <c r="AF51" i="1"/>
  <c r="U52" i="1"/>
  <c r="AM37" i="1"/>
  <c r="AH37" i="1"/>
  <c r="AM25" i="1"/>
  <c r="AM33" i="1"/>
  <c r="AB37" i="1"/>
  <c r="AN37" i="1"/>
  <c r="R35" i="1"/>
  <c r="AJ35" i="1"/>
  <c r="AK35" i="1"/>
  <c r="AF35" i="1"/>
  <c r="AG35" i="1"/>
  <c r="AD28" i="1"/>
  <c r="K28" i="1"/>
  <c r="R27" i="1"/>
  <c r="AJ27" i="1"/>
  <c r="AK27" i="1" s="1"/>
  <c r="AF27" i="1"/>
  <c r="AG27" i="1" s="1"/>
  <c r="Z21" i="1"/>
  <c r="AH21" i="1" s="1"/>
  <c r="AF21" i="1"/>
  <c r="AD20" i="1"/>
  <c r="K20" i="1"/>
  <c r="R19" i="1"/>
  <c r="AJ19" i="1"/>
  <c r="AK19" i="1" s="1"/>
  <c r="AF19" i="1"/>
  <c r="AG19" i="1" s="1"/>
  <c r="Y50" i="1"/>
  <c r="Y52" i="2" s="1"/>
  <c r="G50" i="1"/>
  <c r="G52" i="2" s="1"/>
  <c r="G53" i="2" s="1"/>
  <c r="Y48" i="1"/>
  <c r="G48" i="1"/>
  <c r="G52" i="1" s="1"/>
  <c r="AN41" i="1"/>
  <c r="AH41" i="1"/>
  <c r="AJ40" i="1"/>
  <c r="AK40" i="1"/>
  <c r="R36" i="1"/>
  <c r="J32" i="1"/>
  <c r="J31" i="1"/>
  <c r="AD31" i="1"/>
  <c r="AE31" i="1" s="1"/>
  <c r="AJ30" i="1"/>
  <c r="AK30" i="1"/>
  <c r="Z30" i="1"/>
  <c r="AH30" i="1"/>
  <c r="AF30" i="1"/>
  <c r="AD29" i="1"/>
  <c r="AE29" i="1" s="1"/>
  <c r="R28" i="1"/>
  <c r="J24" i="1"/>
  <c r="J23" i="1"/>
  <c r="AD23" i="1"/>
  <c r="AJ22" i="1"/>
  <c r="AK22" i="1" s="1"/>
  <c r="Z22" i="1"/>
  <c r="AH22" i="1" s="1"/>
  <c r="AF22" i="1"/>
  <c r="AG22" i="1" s="1"/>
  <c r="AD21" i="1"/>
  <c r="AE21" i="1" s="1"/>
  <c r="R20" i="1"/>
  <c r="AD36" i="1"/>
  <c r="K36" i="1"/>
  <c r="AB25" i="1"/>
  <c r="AN25" i="1"/>
  <c r="O50" i="1"/>
  <c r="O52" i="2" s="1"/>
  <c r="O53" i="2" s="1"/>
  <c r="O52" i="1"/>
  <c r="D48" i="1"/>
  <c r="D52" i="1"/>
  <c r="M47" i="1"/>
  <c r="AD40" i="1"/>
  <c r="AE40" i="1" s="1"/>
  <c r="AE39" i="1"/>
  <c r="AJ39" i="1"/>
  <c r="AK39" i="1"/>
  <c r="AF39" i="1"/>
  <c r="AG39" i="1"/>
  <c r="AN38" i="1"/>
  <c r="AJ37" i="1"/>
  <c r="AK37" i="1" s="1"/>
  <c r="AM34" i="1"/>
  <c r="Z33" i="1"/>
  <c r="AH33" i="1"/>
  <c r="AF33" i="1"/>
  <c r="AG33" i="1"/>
  <c r="AG32" i="1"/>
  <c r="AD32" i="1"/>
  <c r="AE32" i="1" s="1"/>
  <c r="K32" i="1"/>
  <c r="AH32" i="1" s="1"/>
  <c r="R31" i="1"/>
  <c r="AJ31" i="1"/>
  <c r="AK31" i="1" s="1"/>
  <c r="AF31" i="1"/>
  <c r="AG31" i="1" s="1"/>
  <c r="AB29" i="1"/>
  <c r="AN29" i="1"/>
  <c r="AM26" i="1"/>
  <c r="Z25" i="1"/>
  <c r="AH25" i="1" s="1"/>
  <c r="AF25" i="1"/>
  <c r="AG25" i="1" s="1"/>
  <c r="AG24" i="1"/>
  <c r="AD24" i="1"/>
  <c r="AE24" i="1"/>
  <c r="K24" i="1"/>
  <c r="R23" i="1"/>
  <c r="AJ23" i="1"/>
  <c r="AK23" i="1"/>
  <c r="AF23" i="1"/>
  <c r="AG23" i="1"/>
  <c r="AJ21" i="1"/>
  <c r="AK21" i="1"/>
  <c r="AB21" i="1"/>
  <c r="AN21" i="1"/>
  <c r="AM18" i="1"/>
  <c r="AM17" i="1"/>
  <c r="AH17" i="1"/>
  <c r="AB17" i="1"/>
  <c r="AD17" i="1"/>
  <c r="AE17" i="1"/>
  <c r="AN17" i="1"/>
  <c r="Z38" i="1"/>
  <c r="AH38" i="1" s="1"/>
  <c r="AF38" i="1"/>
  <c r="AG38" i="1" s="1"/>
  <c r="AB33" i="1"/>
  <c r="AN33" i="1"/>
  <c r="Z29" i="1"/>
  <c r="AH29" i="1" s="1"/>
  <c r="AF29" i="1"/>
  <c r="L48" i="1"/>
  <c r="L52" i="1" s="1"/>
  <c r="L47" i="1"/>
  <c r="D47" i="1"/>
  <c r="AF41" i="1"/>
  <c r="AG41" i="1" s="1"/>
  <c r="AJ38" i="1"/>
  <c r="AK38" i="1"/>
  <c r="AM38" i="1"/>
  <c r="AB38" i="1"/>
  <c r="AF37" i="1"/>
  <c r="AG37" i="1"/>
  <c r="AD37" i="1"/>
  <c r="AE37" i="1"/>
  <c r="AE36" i="1"/>
  <c r="J36" i="1"/>
  <c r="J35" i="1"/>
  <c r="AD35" i="1"/>
  <c r="AE35" i="1" s="1"/>
  <c r="AJ34" i="1"/>
  <c r="AK34" i="1" s="1"/>
  <c r="Z34" i="1"/>
  <c r="AH34" i="1" s="1"/>
  <c r="AF34" i="1"/>
  <c r="AG34" i="1" s="1"/>
  <c r="AD33" i="1"/>
  <c r="AE33" i="1" s="1"/>
  <c r="R32" i="1"/>
  <c r="AG30" i="1"/>
  <c r="AG29" i="1"/>
  <c r="AM29" i="1"/>
  <c r="AE28" i="1"/>
  <c r="J28" i="1"/>
  <c r="J27" i="1"/>
  <c r="AD27" i="1"/>
  <c r="AE27" i="1"/>
  <c r="AJ26" i="1"/>
  <c r="AK26" i="1"/>
  <c r="Z26" i="1"/>
  <c r="AH26" i="1"/>
  <c r="AF26" i="1"/>
  <c r="AG26" i="1"/>
  <c r="AD25" i="1"/>
  <c r="AE25" i="1"/>
  <c r="R24" i="1"/>
  <c r="AE23" i="1"/>
  <c r="AG21" i="1"/>
  <c r="AM21" i="1"/>
  <c r="AE20" i="1"/>
  <c r="J20" i="1"/>
  <c r="J19" i="1"/>
  <c r="J47" i="1"/>
  <c r="AD19" i="1"/>
  <c r="AE19" i="1"/>
  <c r="AJ18" i="1"/>
  <c r="AK18" i="1"/>
  <c r="Z18" i="1"/>
  <c r="AJ36" i="1"/>
  <c r="AK36" i="1" s="1"/>
  <c r="AJ32" i="1"/>
  <c r="AK32" i="1" s="1"/>
  <c r="AJ28" i="1"/>
  <c r="AK28" i="1" s="1"/>
  <c r="AJ24" i="1"/>
  <c r="AK24" i="1" s="1"/>
  <c r="AJ20" i="1"/>
  <c r="AK20" i="1" s="1"/>
  <c r="AF17" i="1"/>
  <c r="AG17" i="1" s="1"/>
  <c r="AM32" i="1"/>
  <c r="AH18" i="1"/>
  <c r="AM24" i="1"/>
  <c r="AH24" i="1"/>
  <c r="AH36" i="1"/>
  <c r="AM36" i="1"/>
  <c r="AM20" i="1"/>
  <c r="AH20" i="1"/>
  <c r="AM28" i="1"/>
  <c r="AH28" i="1"/>
  <c r="R47" i="1"/>
  <c r="Y52" i="1"/>
  <c r="S50" i="1"/>
  <c r="S52" i="2" s="1"/>
  <c r="S47" i="1"/>
  <c r="AH45" i="1"/>
  <c r="K48" i="1"/>
  <c r="AH43" i="1"/>
  <c r="AH42" i="1"/>
  <c r="Y51" i="2"/>
  <c r="Y51" i="3" s="1"/>
  <c r="AH27" i="2"/>
  <c r="AH33" i="2"/>
  <c r="AH26" i="2"/>
  <c r="AH46" i="2"/>
  <c r="AH37" i="2"/>
  <c r="AH30" i="2"/>
  <c r="AE28" i="2"/>
  <c r="AH21" i="2"/>
  <c r="AH34" i="2"/>
  <c r="AH31" i="2"/>
  <c r="S49" i="2"/>
  <c r="S53" i="2" s="1"/>
  <c r="D54" i="2" s="1"/>
  <c r="AH45" i="2"/>
  <c r="AH38" i="2"/>
  <c r="AE36" i="2"/>
  <c r="AH35" i="2"/>
  <c r="AH29" i="2"/>
  <c r="AE20" i="2"/>
  <c r="AH17" i="2"/>
  <c r="AH42" i="2"/>
  <c r="J48" i="2"/>
  <c r="Z49" i="2"/>
  <c r="Z53" i="2" s="1"/>
  <c r="X51" i="2"/>
  <c r="X51" i="3" s="1"/>
  <c r="AF47" i="2"/>
  <c r="AG47" i="2"/>
  <c r="AH44" i="2"/>
  <c r="AF43" i="2"/>
  <c r="AG43" i="2" s="1"/>
  <c r="AH40" i="2"/>
  <c r="AF39" i="2"/>
  <c r="AG39" i="2"/>
  <c r="R37" i="2"/>
  <c r="K36" i="2"/>
  <c r="AH36" i="2" s="1"/>
  <c r="AF35" i="2"/>
  <c r="AG35" i="2" s="1"/>
  <c r="R33" i="2"/>
  <c r="R48" i="2" s="1"/>
  <c r="K32" i="2"/>
  <c r="AH32" i="2"/>
  <c r="AF31" i="2"/>
  <c r="AG31" i="2"/>
  <c r="R29" i="2"/>
  <c r="K28" i="2"/>
  <c r="AH28" i="2" s="1"/>
  <c r="AF27" i="2"/>
  <c r="AG27" i="2" s="1"/>
  <c r="K24" i="2"/>
  <c r="AH24" i="2" s="1"/>
  <c r="AF23" i="2"/>
  <c r="AG23" i="2" s="1"/>
  <c r="K20" i="2"/>
  <c r="K49" i="2" s="1"/>
  <c r="AF19" i="2"/>
  <c r="AG19" i="2"/>
  <c r="AD17" i="2"/>
  <c r="AE17" i="2"/>
  <c r="AF46" i="2"/>
  <c r="AG46" i="2"/>
  <c r="AF42" i="2"/>
  <c r="AG42" i="2"/>
  <c r="AF38" i="2"/>
  <c r="AG38" i="2"/>
  <c r="AF34" i="2"/>
  <c r="AG34" i="2"/>
  <c r="AF30" i="2"/>
  <c r="AG30" i="2"/>
  <c r="AF26" i="2"/>
  <c r="AG26" i="2"/>
  <c r="AF22" i="2"/>
  <c r="AG22" i="2"/>
  <c r="AF18" i="2"/>
  <c r="AG18" i="2"/>
  <c r="AD47" i="2"/>
  <c r="AE47" i="2"/>
  <c r="AD43" i="2"/>
  <c r="AE43" i="2"/>
  <c r="AD39" i="2"/>
  <c r="AE39" i="2"/>
  <c r="AD35" i="2"/>
  <c r="AE35" i="2"/>
  <c r="AD31" i="2"/>
  <c r="AE31" i="2"/>
  <c r="AD27" i="2"/>
  <c r="AE27" i="2"/>
  <c r="AF25" i="2"/>
  <c r="AG25" i="2"/>
  <c r="AD23" i="2"/>
  <c r="AE23" i="2"/>
  <c r="AF21" i="2"/>
  <c r="AG21" i="2"/>
  <c r="AD19" i="2"/>
  <c r="AE19" i="2"/>
  <c r="AF17" i="2"/>
  <c r="AG17" i="2"/>
  <c r="K48" i="2"/>
  <c r="AH20" i="2"/>
  <c r="S48" i="2"/>
  <c r="AH24" i="3"/>
  <c r="AH22" i="3"/>
  <c r="AH20" i="3"/>
  <c r="AH18" i="3"/>
  <c r="G52" i="3"/>
  <c r="AH44" i="3"/>
  <c r="AH25" i="3"/>
  <c r="AH21" i="3"/>
  <c r="AH17" i="3"/>
  <c r="O52" i="3"/>
  <c r="D52" i="3"/>
  <c r="AH43" i="3"/>
  <c r="S47" i="3"/>
  <c r="S48" i="3"/>
  <c r="S52" i="3" s="1"/>
  <c r="D53" i="3" s="1"/>
  <c r="F53" i="3" s="1"/>
  <c r="Y50" i="3"/>
  <c r="Y52" i="4" s="1"/>
  <c r="Y53" i="4" s="1"/>
  <c r="AF46" i="3"/>
  <c r="AG46" i="3" s="1"/>
  <c r="AB44" i="3"/>
  <c r="AG43" i="3"/>
  <c r="AH42" i="3"/>
  <c r="AD42" i="3"/>
  <c r="AE42" i="3"/>
  <c r="AB40" i="3"/>
  <c r="AG39" i="3"/>
  <c r="AD38" i="3"/>
  <c r="AE38" i="3"/>
  <c r="AB36" i="3"/>
  <c r="AG35" i="3"/>
  <c r="AH34" i="3"/>
  <c r="AD34" i="3"/>
  <c r="AE34" i="3" s="1"/>
  <c r="AD31" i="3"/>
  <c r="AE31" i="3" s="1"/>
  <c r="J30" i="3"/>
  <c r="X50" i="3"/>
  <c r="X52" i="4" s="1"/>
  <c r="AE41" i="3"/>
  <c r="Z40" i="3"/>
  <c r="AH40" i="3"/>
  <c r="AF40" i="3"/>
  <c r="AG40" i="3"/>
  <c r="AE37" i="3"/>
  <c r="AF37" i="3"/>
  <c r="AG37" i="3" s="1"/>
  <c r="Z36" i="3"/>
  <c r="AH36" i="3" s="1"/>
  <c r="AF36" i="3"/>
  <c r="AG36" i="3"/>
  <c r="Z32" i="3"/>
  <c r="AH32" i="3"/>
  <c r="AF32" i="3"/>
  <c r="AG32" i="3"/>
  <c r="AB31" i="3"/>
  <c r="AG30" i="3"/>
  <c r="K30" i="3"/>
  <c r="AH30" i="3"/>
  <c r="AD30" i="3"/>
  <c r="AE30" i="3"/>
  <c r="Z28" i="3"/>
  <c r="AH28" i="3"/>
  <c r="AF28" i="3"/>
  <c r="AG28" i="3"/>
  <c r="AB27" i="3"/>
  <c r="AG26" i="3"/>
  <c r="K26" i="3"/>
  <c r="AD26" i="3"/>
  <c r="AE26" i="3" s="1"/>
  <c r="AH19" i="3"/>
  <c r="AD43" i="3"/>
  <c r="AE43" i="3"/>
  <c r="AD39" i="3"/>
  <c r="AE39" i="3"/>
  <c r="AD35" i="3"/>
  <c r="AE35" i="3"/>
  <c r="AD33" i="3"/>
  <c r="AE33" i="3"/>
  <c r="J29" i="3"/>
  <c r="AD29" i="3"/>
  <c r="AE29" i="3"/>
  <c r="AF45" i="3"/>
  <c r="AG45" i="3"/>
  <c r="AG44" i="3"/>
  <c r="AF33" i="3"/>
  <c r="AG33" i="3" s="1"/>
  <c r="Z31" i="3"/>
  <c r="Z48" i="3" s="1"/>
  <c r="Z52" i="3" s="1"/>
  <c r="AF31" i="3"/>
  <c r="AG31" i="3"/>
  <c r="AF29" i="3"/>
  <c r="AG29" i="3"/>
  <c r="Z27" i="3"/>
  <c r="AF27" i="3"/>
  <c r="AG27" i="3" s="1"/>
  <c r="AF24" i="3"/>
  <c r="AG24" i="3" s="1"/>
  <c r="AD22" i="3"/>
  <c r="AE22" i="3" s="1"/>
  <c r="AF20" i="3"/>
  <c r="AG20" i="3" s="1"/>
  <c r="AD18" i="3"/>
  <c r="AE18" i="3" s="1"/>
  <c r="AD25" i="3"/>
  <c r="AE25" i="3" s="1"/>
  <c r="R25" i="3"/>
  <c r="AF23" i="3"/>
  <c r="AG23" i="3"/>
  <c r="AD21" i="3"/>
  <c r="AE21" i="3"/>
  <c r="R21" i="3"/>
  <c r="AF19" i="3"/>
  <c r="AG19" i="3" s="1"/>
  <c r="AD17" i="3"/>
  <c r="AE17" i="3" s="1"/>
  <c r="R17" i="3"/>
  <c r="R47" i="3" s="1"/>
  <c r="AH26" i="3"/>
  <c r="AH27" i="3"/>
  <c r="K47" i="3"/>
  <c r="Z50" i="3"/>
  <c r="Z52" i="4" s="1"/>
  <c r="AH26" i="4"/>
  <c r="AH22" i="4"/>
  <c r="AH34" i="4"/>
  <c r="AH29" i="4"/>
  <c r="AH30" i="4"/>
  <c r="Y51" i="4"/>
  <c r="AF46" i="4"/>
  <c r="AG46" i="4" s="1"/>
  <c r="AB44" i="4"/>
  <c r="AG43" i="4"/>
  <c r="AH43" i="4"/>
  <c r="AH42" i="4"/>
  <c r="AD42" i="4"/>
  <c r="AE42" i="4" s="1"/>
  <c r="AB40" i="4"/>
  <c r="AG39" i="4"/>
  <c r="AH38" i="4"/>
  <c r="AF37" i="4"/>
  <c r="AG37" i="4"/>
  <c r="AH36" i="4"/>
  <c r="AH28" i="4"/>
  <c r="AH20" i="4"/>
  <c r="AF47" i="4"/>
  <c r="AG47" i="4" s="1"/>
  <c r="AE41" i="4"/>
  <c r="Z40" i="4"/>
  <c r="AH40" i="4"/>
  <c r="AF40" i="4"/>
  <c r="AG40" i="4"/>
  <c r="AE46" i="4"/>
  <c r="Z45" i="4"/>
  <c r="AH45" i="4" s="1"/>
  <c r="AD44" i="4"/>
  <c r="AE44" i="4"/>
  <c r="AD43" i="4"/>
  <c r="AE43" i="4"/>
  <c r="AF42" i="4"/>
  <c r="AG42" i="4"/>
  <c r="AD39" i="4"/>
  <c r="AE39" i="4"/>
  <c r="AF38" i="4"/>
  <c r="AG38" i="4"/>
  <c r="AH32" i="4"/>
  <c r="AH24" i="4"/>
  <c r="AH18" i="4"/>
  <c r="AD38" i="4"/>
  <c r="AE38" i="4" s="1"/>
  <c r="AF36" i="4"/>
  <c r="AG36" i="4" s="1"/>
  <c r="AD34" i="4"/>
  <c r="AE34" i="4" s="1"/>
  <c r="R34" i="4"/>
  <c r="AF32" i="4"/>
  <c r="AG32" i="4"/>
  <c r="AD30" i="4"/>
  <c r="AE30" i="4"/>
  <c r="R30" i="4"/>
  <c r="AF28" i="4"/>
  <c r="AG28" i="4" s="1"/>
  <c r="AD26" i="4"/>
  <c r="AE26" i="4" s="1"/>
  <c r="R26" i="4"/>
  <c r="AF24" i="4"/>
  <c r="AG24" i="4"/>
  <c r="AD22" i="4"/>
  <c r="AE22" i="4"/>
  <c r="R22" i="4"/>
  <c r="AF20" i="4"/>
  <c r="AG20" i="4" s="1"/>
  <c r="AD18" i="4"/>
  <c r="AE18" i="4" s="1"/>
  <c r="R18" i="4"/>
  <c r="R48" i="4" s="1"/>
  <c r="AD36" i="4"/>
  <c r="AE36" i="4"/>
  <c r="AH35" i="4"/>
  <c r="AD32" i="4"/>
  <c r="AE32" i="4" s="1"/>
  <c r="K31" i="4"/>
  <c r="AH31" i="4" s="1"/>
  <c r="AD28" i="4"/>
  <c r="AE28" i="4" s="1"/>
  <c r="K27" i="4"/>
  <c r="AH27" i="4" s="1"/>
  <c r="AD24" i="4"/>
  <c r="AE24" i="4" s="1"/>
  <c r="K23" i="4"/>
  <c r="AH23" i="4" s="1"/>
  <c r="AD20" i="4"/>
  <c r="AE20" i="4" s="1"/>
  <c r="K19" i="4"/>
  <c r="AH19" i="4" s="1"/>
  <c r="K49" i="4"/>
  <c r="O53" i="4"/>
  <c r="S49" i="4"/>
  <c r="S53" i="4"/>
  <c r="D54" i="4" s="1"/>
  <c r="F54" i="4" s="1"/>
  <c r="J48" i="4"/>
  <c r="G53" i="4"/>
  <c r="K53" i="4"/>
  <c r="F54" i="2" l="1"/>
  <c r="K48" i="4"/>
  <c r="Z49" i="4"/>
  <c r="AH31" i="3"/>
  <c r="Y52" i="3"/>
  <c r="Y53" i="2"/>
  <c r="Z48" i="1"/>
  <c r="Z52" i="1" s="1"/>
  <c r="K50" i="1"/>
  <c r="K52" i="2" s="1"/>
  <c r="AM23" i="1"/>
  <c r="U52" i="3"/>
  <c r="H53" i="3" s="1"/>
  <c r="J47" i="3"/>
  <c r="T52" i="1"/>
  <c r="T53" i="2"/>
  <c r="H54" i="2" s="1"/>
  <c r="D53" i="2"/>
  <c r="K51" i="2"/>
  <c r="K51" i="3" s="1"/>
  <c r="X52" i="3"/>
  <c r="L52" i="3"/>
  <c r="K48" i="3"/>
  <c r="K52" i="3" s="1"/>
  <c r="Z51" i="4"/>
  <c r="D53" i="4"/>
  <c r="L53" i="4"/>
  <c r="X51" i="4"/>
  <c r="X53" i="4" s="1"/>
  <c r="K53" i="5"/>
  <c r="S53" i="5"/>
  <c r="D54" i="5" s="1"/>
  <c r="D53" i="5"/>
  <c r="T53" i="5"/>
  <c r="F54" i="5" s="1"/>
  <c r="D53" i="6"/>
  <c r="L53" i="6"/>
  <c r="S49" i="6"/>
  <c r="S53" i="6" s="1"/>
  <c r="D54" i="6" s="1"/>
  <c r="U53" i="6"/>
  <c r="G53" i="7"/>
  <c r="L53" i="7"/>
  <c r="T53" i="7"/>
  <c r="F54" i="7" s="1"/>
  <c r="S48" i="8"/>
  <c r="V49" i="8"/>
  <c r="K49" i="8"/>
  <c r="K53" i="8" s="1"/>
  <c r="T49" i="8"/>
  <c r="T53" i="8" s="1"/>
  <c r="D54" i="8" s="1"/>
  <c r="D53" i="8"/>
  <c r="G109" i="9"/>
  <c r="F54" i="6"/>
  <c r="K48" i="7"/>
  <c r="M53" i="8"/>
  <c r="I109" i="9"/>
  <c r="I111" i="9"/>
  <c r="Q125" i="9" s="1"/>
  <c r="R97" i="9"/>
  <c r="F54" i="8"/>
  <c r="V53" i="8"/>
  <c r="K48" i="8"/>
  <c r="T48" i="8"/>
  <c r="H54" i="7"/>
  <c r="S48" i="7"/>
  <c r="H54" i="6"/>
  <c r="K48" i="6"/>
  <c r="H54" i="5"/>
  <c r="K48" i="5"/>
  <c r="S48" i="5"/>
  <c r="Z53" i="4" l="1"/>
  <c r="K52" i="1"/>
  <c r="H53" i="1"/>
  <c r="F53" i="1"/>
  <c r="K53" i="2"/>
</calcChain>
</file>

<file path=xl/sharedStrings.xml><?xml version="1.0" encoding="utf-8"?>
<sst xmlns="http://schemas.openxmlformats.org/spreadsheetml/2006/main" count="2608" uniqueCount="389">
  <si>
    <t>Комментарий</t>
  </si>
  <si>
    <t>/  /</t>
  </si>
  <si>
    <t>ООО "CпецПроект Сервис"</t>
  </si>
  <si>
    <t>Ответственный за учет тепловой энергии</t>
  </si>
  <si>
    <t>Часы нештатных ситуаций с остановом учёта, ч</t>
  </si>
  <si>
    <t>Часы нештатных ситуаций с подстановкой договорных значений, ч</t>
  </si>
  <si>
    <t>Часы отключения электропитания, ч</t>
  </si>
  <si>
    <t>W без гвс (Гкал)</t>
  </si>
  <si>
    <t>W гвс (Гкал)</t>
  </si>
  <si>
    <t>V гвс (м3)</t>
  </si>
  <si>
    <t>Тхв на источнике</t>
  </si>
  <si>
    <t>Сумма:</t>
  </si>
  <si>
    <t>С</t>
  </si>
  <si>
    <t>Снятие досчёта по среднему предыдущего отчёта</t>
  </si>
  <si>
    <t>Досчёт по среднему до конца месяца</t>
  </si>
  <si>
    <t>Итого</t>
  </si>
  <si>
    <t>Среднее</t>
  </si>
  <si>
    <t>П</t>
  </si>
  <si>
    <t>(ТВ2 СП6)</t>
  </si>
  <si>
    <t>разница</t>
  </si>
  <si>
    <t>Погр. (%)</t>
  </si>
  <si>
    <t>ГВС</t>
  </si>
  <si>
    <t>Пр. Гики</t>
  </si>
  <si>
    <t>отоп. (т/ч)</t>
  </si>
  <si>
    <t>т</t>
  </si>
  <si>
    <t>Гкал</t>
  </si>
  <si>
    <t>м3</t>
  </si>
  <si>
    <t>гр.C</t>
  </si>
  <si>
    <t>кгс/см2</t>
  </si>
  <si>
    <t>ч</t>
  </si>
  <si>
    <t>Пр. Гики ГВС</t>
  </si>
  <si>
    <t>Пр. нагр.</t>
  </si>
  <si>
    <t>M1гвс-M2гвс</t>
  </si>
  <si>
    <t>M2гвс</t>
  </si>
  <si>
    <t>M1гвс</t>
  </si>
  <si>
    <t>Тип расчета</t>
  </si>
  <si>
    <t>Wсумм</t>
  </si>
  <si>
    <t>Wгвс</t>
  </si>
  <si>
    <t>V1гвс-V2гвс</t>
  </si>
  <si>
    <t>t1гвс-t2гвс</t>
  </si>
  <si>
    <t>P2гвс</t>
  </si>
  <si>
    <t>t2гвс</t>
  </si>
  <si>
    <t>V2гвс</t>
  </si>
  <si>
    <t>P1гвс</t>
  </si>
  <si>
    <t>t1гвс</t>
  </si>
  <si>
    <t>V1гвс</t>
  </si>
  <si>
    <t>M1-M2</t>
  </si>
  <si>
    <t>t1-t2</t>
  </si>
  <si>
    <t>P2</t>
  </si>
  <si>
    <t>t2</t>
  </si>
  <si>
    <t>M2</t>
  </si>
  <si>
    <t>P1</t>
  </si>
  <si>
    <t>t1</t>
  </si>
  <si>
    <t>M1</t>
  </si>
  <si>
    <t>n</t>
  </si>
  <si>
    <t>НС</t>
  </si>
  <si>
    <t>Дата</t>
  </si>
  <si>
    <r>
      <t>Договорные нагрузки:            Gот (т/ч) =</t>
    </r>
    <r>
      <rPr>
        <b/>
        <sz val="11"/>
        <color indexed="8"/>
        <rFont val="Arial Cyr"/>
        <family val="2"/>
        <charset val="204"/>
      </rPr>
      <t xml:space="preserve">7.97      </t>
    </r>
    <r>
      <rPr>
        <sz val="11"/>
        <color indexed="8"/>
        <rFont val="Arial Cyr"/>
        <family val="2"/>
        <charset val="204"/>
      </rPr>
      <t xml:space="preserve">    Gвент. (т/ч) =        Gгвс=</t>
    </r>
    <r>
      <rPr>
        <b/>
        <sz val="11"/>
        <color indexed="8"/>
        <rFont val="Arial Cyr"/>
        <family val="2"/>
        <charset val="204"/>
      </rPr>
      <t xml:space="preserve">8.28 </t>
    </r>
    <r>
      <rPr>
        <sz val="11"/>
        <color indexed="8"/>
        <rFont val="Arial Cyr"/>
        <family val="2"/>
        <charset val="204"/>
      </rPr>
      <t xml:space="preserve">    Gгвс (т/сут) = </t>
    </r>
    <r>
      <rPr>
        <b/>
        <sz val="11"/>
        <color indexed="8"/>
        <rFont val="Arial Cyr"/>
        <family val="2"/>
        <charset val="204"/>
      </rPr>
      <t xml:space="preserve">53.88       </t>
    </r>
    <r>
      <rPr>
        <sz val="11"/>
        <color indexed="8"/>
        <rFont val="Arial Cyr"/>
        <family val="2"/>
        <charset val="204"/>
      </rPr>
      <t xml:space="preserve">Gцир. (т/ч) = </t>
    </r>
  </si>
  <si>
    <t>3</t>
  </si>
  <si>
    <t>0.12</t>
  </si>
  <si>
    <t>ВСГ 15</t>
  </si>
  <si>
    <t>Тр. подпитки (V5)</t>
  </si>
  <si>
    <t>34.78</t>
  </si>
  <si>
    <t>0.116</t>
  </si>
  <si>
    <t>ЭРСВ-450 32</t>
  </si>
  <si>
    <t>тр.цирк. ГВС</t>
  </si>
  <si>
    <t>145.5</t>
  </si>
  <si>
    <t>0.957</t>
  </si>
  <si>
    <t>ЭРСВ-420 65</t>
  </si>
  <si>
    <t>Обратн.тр.</t>
  </si>
  <si>
    <t>54.54</t>
  </si>
  <si>
    <t>0.181</t>
  </si>
  <si>
    <t>ЭРСВ-450 40</t>
  </si>
  <si>
    <t>тр-д. ГВС</t>
  </si>
  <si>
    <t>Подающ. тр.</t>
  </si>
  <si>
    <t>Gmax</t>
  </si>
  <si>
    <t>Gmin</t>
  </si>
  <si>
    <t>расходомер</t>
  </si>
  <si>
    <r>
      <t xml:space="preserve">Тепловычислитель: </t>
    </r>
    <r>
      <rPr>
        <b/>
        <sz val="12"/>
        <rFont val="Arial Cyr"/>
        <charset val="204"/>
      </rPr>
      <t>СПТ-943</t>
    </r>
    <r>
      <rPr>
        <sz val="12"/>
        <rFont val="Arial Cyr"/>
        <charset val="204"/>
      </rPr>
      <t xml:space="preserve"> № </t>
    </r>
    <r>
      <rPr>
        <b/>
        <sz val="12"/>
        <rFont val="Arial Cyr"/>
        <charset val="204"/>
      </rPr>
      <t>07067</t>
    </r>
  </si>
  <si>
    <t>Режим(схема): 0;0</t>
  </si>
  <si>
    <t>Источник теплоты: ТЭЦ-15</t>
  </si>
  <si>
    <t>21748</t>
  </si>
  <si>
    <t>Договор</t>
  </si>
  <si>
    <t>СИ-3</t>
  </si>
  <si>
    <t>Схема теплоснабжения: Двухтрубная с циркуляцией ГВС  независимая</t>
  </si>
  <si>
    <t xml:space="preserve">Ленинский пр., 115 к. 2 </t>
  </si>
  <si>
    <t>Адрес</t>
  </si>
  <si>
    <t xml:space="preserve"> </t>
  </si>
  <si>
    <t>ООО "Жилкомсервис"</t>
  </si>
  <si>
    <t>Потребитель</t>
  </si>
  <si>
    <t>по</t>
  </si>
  <si>
    <t>с</t>
  </si>
  <si>
    <t>Отчёт о потреблении тепловой энергии и теплоносителя</t>
  </si>
  <si>
    <t>23.09.17</t>
  </si>
  <si>
    <t>0</t>
  </si>
  <si>
    <t>24.09.17</t>
  </si>
  <si>
    <t>25.09.17</t>
  </si>
  <si>
    <t>21; 21;</t>
  </si>
  <si>
    <t>26.09.17</t>
  </si>
  <si>
    <t>27.09.17</t>
  </si>
  <si>
    <t>28.09.17</t>
  </si>
  <si>
    <t>29.09.17</t>
  </si>
  <si>
    <t>30.09.17</t>
  </si>
  <si>
    <t>01.10.17</t>
  </si>
  <si>
    <t>02.10.17</t>
  </si>
  <si>
    <t xml:space="preserve">21; </t>
  </si>
  <si>
    <t>03.10.17</t>
  </si>
  <si>
    <t>04.10.17</t>
  </si>
  <si>
    <t>05.10.17</t>
  </si>
  <si>
    <t>06.10.17</t>
  </si>
  <si>
    <t>07.10.17</t>
  </si>
  <si>
    <t>08.10.17</t>
  </si>
  <si>
    <t>09.10.17</t>
  </si>
  <si>
    <t>10.10.17</t>
  </si>
  <si>
    <t>11.10.17</t>
  </si>
  <si>
    <t>12.10.17</t>
  </si>
  <si>
    <t>13.10.17</t>
  </si>
  <si>
    <t>14.10.17</t>
  </si>
  <si>
    <t>15.10.17</t>
  </si>
  <si>
    <t>16.10.17</t>
  </si>
  <si>
    <t>17.10.17</t>
  </si>
  <si>
    <t>18.10.17</t>
  </si>
  <si>
    <t>19.10.17</t>
  </si>
  <si>
    <t>20.10.17</t>
  </si>
  <si>
    <t>21.10.17</t>
  </si>
  <si>
    <t>22.10.17</t>
  </si>
  <si>
    <t>Заявка: 02/147-3282 от 26.10.17</t>
  </si>
  <si>
    <t>23.10.17</t>
  </si>
  <si>
    <t>24.10.17</t>
  </si>
  <si>
    <t>25.10.17</t>
  </si>
  <si>
    <t>26.10.17</t>
  </si>
  <si>
    <t>27.10.17</t>
  </si>
  <si>
    <t>28.10.17</t>
  </si>
  <si>
    <t>29.10.17</t>
  </si>
  <si>
    <t>30.10.17</t>
  </si>
  <si>
    <t>31.10.17</t>
  </si>
  <si>
    <t>01.11.17</t>
  </si>
  <si>
    <t>02.11.17</t>
  </si>
  <si>
    <t>03.11.17</t>
  </si>
  <si>
    <t>04.11.17</t>
  </si>
  <si>
    <t>05.11.17</t>
  </si>
  <si>
    <t>21; 19;21;</t>
  </si>
  <si>
    <t>06.11.17</t>
  </si>
  <si>
    <t>07.11.17</t>
  </si>
  <si>
    <t>08.11.17</t>
  </si>
  <si>
    <t xml:space="preserve">14;16; </t>
  </si>
  <si>
    <t>09.11.17</t>
  </si>
  <si>
    <t>10.11.17</t>
  </si>
  <si>
    <t>11.11.17</t>
  </si>
  <si>
    <t>12.11.17</t>
  </si>
  <si>
    <t>13.11.17</t>
  </si>
  <si>
    <t>14.11.17</t>
  </si>
  <si>
    <t>15.11.17</t>
  </si>
  <si>
    <t>16.11.17</t>
  </si>
  <si>
    <t>17.11.17</t>
  </si>
  <si>
    <t>18.11.17</t>
  </si>
  <si>
    <t>19.11.17</t>
  </si>
  <si>
    <t>20.11.17</t>
  </si>
  <si>
    <t>21.11.17</t>
  </si>
  <si>
    <t>22.11.17</t>
  </si>
  <si>
    <t>2;8;9;16; 2;</t>
  </si>
  <si>
    <t>23.11.17</t>
  </si>
  <si>
    <t>24.11.17</t>
  </si>
  <si>
    <t>25.11.17</t>
  </si>
  <si>
    <t>26.11.17</t>
  </si>
  <si>
    <t>27.11.17</t>
  </si>
  <si>
    <t>28.11.17</t>
  </si>
  <si>
    <t>29.11.17</t>
  </si>
  <si>
    <t>30.11.17</t>
  </si>
  <si>
    <t>01.12.17</t>
  </si>
  <si>
    <t>02.12.17</t>
  </si>
  <si>
    <t>03.12.17</t>
  </si>
  <si>
    <t>04.12.17</t>
  </si>
  <si>
    <t>05.12.17</t>
  </si>
  <si>
    <t>06.12.17</t>
  </si>
  <si>
    <t>07.12.17</t>
  </si>
  <si>
    <t>08.12.17</t>
  </si>
  <si>
    <t>09.12.17</t>
  </si>
  <si>
    <t>10.12.17</t>
  </si>
  <si>
    <t>11.12.17</t>
  </si>
  <si>
    <t>12.12.17</t>
  </si>
  <si>
    <t>13.12.17</t>
  </si>
  <si>
    <t>14.12.17</t>
  </si>
  <si>
    <t>15.12.17</t>
  </si>
  <si>
    <t>16.12.17</t>
  </si>
  <si>
    <t>17.12.17</t>
  </si>
  <si>
    <t>18.12.17</t>
  </si>
  <si>
    <t>19.12.17</t>
  </si>
  <si>
    <t>20.12.17</t>
  </si>
  <si>
    <t>21.12.17</t>
  </si>
  <si>
    <t>22.12.17</t>
  </si>
  <si>
    <t>23.12.17</t>
  </si>
  <si>
    <t>24.12.17</t>
  </si>
  <si>
    <t>25.12.17</t>
  </si>
  <si>
    <t>26.12.17</t>
  </si>
  <si>
    <t>27.12.17</t>
  </si>
  <si>
    <t>28.12.17</t>
  </si>
  <si>
    <t>29.12.17</t>
  </si>
  <si>
    <t>30.12.17</t>
  </si>
  <si>
    <t>31.12.17</t>
  </si>
  <si>
    <t>01.01.18</t>
  </si>
  <si>
    <t>02.01.18</t>
  </si>
  <si>
    <t>03.01.18</t>
  </si>
  <si>
    <t>04.01.18</t>
  </si>
  <si>
    <t>05.01.18</t>
  </si>
  <si>
    <t>06.01.18</t>
  </si>
  <si>
    <t>07.01.18</t>
  </si>
  <si>
    <t>08.01.18</t>
  </si>
  <si>
    <t>09.01.18</t>
  </si>
  <si>
    <t>10.01.18</t>
  </si>
  <si>
    <t>11.01.18</t>
  </si>
  <si>
    <t>12.01.18</t>
  </si>
  <si>
    <t>13.01.18</t>
  </si>
  <si>
    <t>14.01.18</t>
  </si>
  <si>
    <t>15.01.18</t>
  </si>
  <si>
    <t>16.01.18</t>
  </si>
  <si>
    <t>17.01.18</t>
  </si>
  <si>
    <t>18.01.18</t>
  </si>
  <si>
    <t>19.01.18</t>
  </si>
  <si>
    <t>20.01.18</t>
  </si>
  <si>
    <t>21.01.18</t>
  </si>
  <si>
    <t>22.01.18</t>
  </si>
  <si>
    <r>
      <t>Договорные нагрузки:            Gот (т/ч) =</t>
    </r>
    <r>
      <rPr>
        <b/>
        <sz val="11"/>
        <color indexed="8"/>
        <rFont val="Arial Cyr"/>
        <family val="2"/>
        <charset val="204"/>
      </rPr>
      <t xml:space="preserve">7.97      </t>
    </r>
    <r>
      <rPr>
        <sz val="11"/>
        <color indexed="8"/>
        <rFont val="Arial Cyr"/>
        <family val="2"/>
        <charset val="204"/>
      </rPr>
      <t xml:space="preserve">    Gвент. (т/ч) =        Gгвс=</t>
    </r>
    <r>
      <rPr>
        <b/>
        <sz val="11"/>
        <color indexed="8"/>
        <rFont val="Arial Cyr"/>
        <family val="2"/>
        <charset val="204"/>
      </rPr>
      <t xml:space="preserve">8.28 </t>
    </r>
    <r>
      <rPr>
        <sz val="11"/>
        <color indexed="8"/>
        <rFont val="Arial Cyr"/>
        <family val="2"/>
        <charset val="204"/>
      </rPr>
      <t xml:space="preserve">    Gгвс (т/сут) = </t>
    </r>
    <r>
      <rPr>
        <b/>
        <sz val="11"/>
        <color indexed="8"/>
        <rFont val="Arial Cyr"/>
        <family val="2"/>
        <charset val="204"/>
      </rPr>
      <t xml:space="preserve">53.88       </t>
    </r>
    <r>
      <rPr>
        <sz val="11"/>
        <color indexed="8"/>
        <rFont val="Arial Cyr"/>
        <family val="2"/>
        <charset val="204"/>
      </rPr>
      <t xml:space="preserve">Gцир. (т/ч) = </t>
    </r>
    <r>
      <rPr>
        <b/>
        <sz val="11"/>
        <color indexed="8"/>
        <rFont val="Arial Cyr"/>
        <family val="2"/>
        <charset val="204"/>
      </rPr>
      <t>5.14</t>
    </r>
  </si>
  <si>
    <t>4;14;16;19;20;21; 4;14;16;19;20;21;</t>
  </si>
  <si>
    <t xml:space="preserve">Оборонная, 22 ИТП1 </t>
  </si>
  <si>
    <t>21749-1</t>
  </si>
  <si>
    <t>Источник теплоты: ТЭЦ-14</t>
  </si>
  <si>
    <t>Режим(схема): 2;0</t>
  </si>
  <si>
    <r>
      <t xml:space="preserve">Тепловычислитель: </t>
    </r>
    <r>
      <rPr>
        <b/>
        <sz val="12"/>
        <rFont val="Arial Cyr"/>
        <charset val="204"/>
      </rPr>
      <t>СПТ-943</t>
    </r>
    <r>
      <rPr>
        <sz val="12"/>
        <rFont val="Arial Cyr"/>
        <charset val="204"/>
      </rPr>
      <t xml:space="preserve"> № </t>
    </r>
    <r>
      <rPr>
        <b/>
        <sz val="12"/>
        <rFont val="Arial Cyr"/>
        <charset val="204"/>
      </rPr>
      <t>21133</t>
    </r>
  </si>
  <si>
    <t>Заявка: 02/147-2869 от 17.10.17</t>
  </si>
  <si>
    <t>ПРЭМ-50-D 50</t>
  </si>
  <si>
    <t>0.48</t>
  </si>
  <si>
    <t>36</t>
  </si>
  <si>
    <t>ПРЭМ-50-С1 50</t>
  </si>
  <si>
    <t>0.29</t>
  </si>
  <si>
    <t>ТЭМ-212 25</t>
  </si>
  <si>
    <t>0.28</t>
  </si>
  <si>
    <t>7</t>
  </si>
  <si>
    <r>
      <t>Договорные нагрузки:            Gот (т/ч) =</t>
    </r>
    <r>
      <rPr>
        <b/>
        <sz val="11"/>
        <color indexed="8"/>
        <rFont val="Arial Cyr"/>
        <family val="2"/>
        <charset val="204"/>
      </rPr>
      <t xml:space="preserve">8.53      </t>
    </r>
    <r>
      <rPr>
        <sz val="11"/>
        <color indexed="8"/>
        <rFont val="Arial Cyr"/>
        <family val="2"/>
        <charset val="204"/>
      </rPr>
      <t xml:space="preserve">    Gвент. (т/ч) =        Gгвс=</t>
    </r>
    <r>
      <rPr>
        <b/>
        <sz val="11"/>
        <color indexed="8"/>
        <rFont val="Arial Cyr"/>
        <family val="2"/>
        <charset val="204"/>
      </rPr>
      <t xml:space="preserve">8.64 </t>
    </r>
    <r>
      <rPr>
        <sz val="11"/>
        <color indexed="8"/>
        <rFont val="Arial Cyr"/>
        <family val="2"/>
        <charset val="204"/>
      </rPr>
      <t xml:space="preserve">    Gгвс (т/сут) = </t>
    </r>
    <r>
      <rPr>
        <b/>
        <sz val="11"/>
        <color indexed="8"/>
        <rFont val="Arial Cyr"/>
        <family val="2"/>
        <charset val="204"/>
      </rPr>
      <t xml:space="preserve">       </t>
    </r>
    <r>
      <rPr>
        <sz val="11"/>
        <color indexed="8"/>
        <rFont val="Arial Cyr"/>
        <family val="2"/>
        <charset val="204"/>
      </rPr>
      <t xml:space="preserve">Gцир. (т/ч) = </t>
    </r>
    <r>
      <rPr>
        <b/>
        <sz val="11"/>
        <color indexed="8"/>
        <rFont val="Arial Cyr"/>
        <family val="2"/>
        <charset val="204"/>
      </rPr>
      <t>5.46</t>
    </r>
  </si>
  <si>
    <t xml:space="preserve">8;14; </t>
  </si>
  <si>
    <t xml:space="preserve">Оборонная, 22 ИТП2 </t>
  </si>
  <si>
    <r>
      <t xml:space="preserve">Тепловычислитель: </t>
    </r>
    <r>
      <rPr>
        <b/>
        <sz val="12"/>
        <rFont val="Arial Cyr"/>
        <charset val="204"/>
      </rPr>
      <t>СПТ-943</t>
    </r>
    <r>
      <rPr>
        <sz val="12"/>
        <rFont val="Arial Cyr"/>
        <charset val="204"/>
      </rPr>
      <t xml:space="preserve"> № </t>
    </r>
    <r>
      <rPr>
        <b/>
        <sz val="12"/>
        <rFont val="Arial Cyr"/>
        <charset val="204"/>
      </rPr>
      <t>24966</t>
    </r>
  </si>
  <si>
    <t>ПРЭМ-32-D 32</t>
  </si>
  <si>
    <t>0.2</t>
  </si>
  <si>
    <t>15</t>
  </si>
  <si>
    <t>ПРЭМ-32-В1-F 50</t>
  </si>
  <si>
    <t>0.7</t>
  </si>
  <si>
    <r>
      <t>Договорные нагрузки:            Gот (т/ч) =</t>
    </r>
    <r>
      <rPr>
        <b/>
        <sz val="11"/>
        <color indexed="8"/>
        <rFont val="Arial Cyr"/>
        <family val="2"/>
        <charset val="204"/>
      </rPr>
      <t xml:space="preserve">4.4      </t>
    </r>
    <r>
      <rPr>
        <sz val="11"/>
        <color indexed="8"/>
        <rFont val="Arial Cyr"/>
        <family val="2"/>
        <charset val="204"/>
      </rPr>
      <t xml:space="preserve">    Gвент. (т/ч) =        Gгвс=</t>
    </r>
    <r>
      <rPr>
        <b/>
        <sz val="11"/>
        <color indexed="8"/>
        <rFont val="Arial Cyr"/>
        <family val="2"/>
        <charset val="204"/>
      </rPr>
      <t xml:space="preserve">5.23 </t>
    </r>
    <r>
      <rPr>
        <sz val="11"/>
        <color indexed="8"/>
        <rFont val="Arial Cyr"/>
        <family val="2"/>
        <charset val="204"/>
      </rPr>
      <t xml:space="preserve">    Gгвс (т/сут) = </t>
    </r>
    <r>
      <rPr>
        <b/>
        <sz val="11"/>
        <color indexed="8"/>
        <rFont val="Arial Cyr"/>
        <family val="2"/>
        <charset val="204"/>
      </rPr>
      <t xml:space="preserve">       </t>
    </r>
    <r>
      <rPr>
        <sz val="11"/>
        <color indexed="8"/>
        <rFont val="Arial Cyr"/>
        <family val="2"/>
        <charset val="204"/>
      </rPr>
      <t xml:space="preserve">Gцир. (т/ч) = </t>
    </r>
    <r>
      <rPr>
        <b/>
        <sz val="11"/>
        <color indexed="8"/>
        <rFont val="Arial Cyr"/>
        <family val="2"/>
        <charset val="204"/>
      </rPr>
      <t>2.91</t>
    </r>
  </si>
  <si>
    <t xml:space="preserve"> 19;</t>
  </si>
  <si>
    <t xml:space="preserve">Турбинная, 7 </t>
  </si>
  <si>
    <t xml:space="preserve">Схема теплоснабжения: Двухтрубная с циркуляцией ГВС  </t>
  </si>
  <si>
    <t>21749</t>
  </si>
  <si>
    <r>
      <t xml:space="preserve">Тепловычислитель: </t>
    </r>
    <r>
      <rPr>
        <b/>
        <sz val="12"/>
        <rFont val="Arial Cyr"/>
        <charset val="204"/>
      </rPr>
      <t>СПТ-943</t>
    </r>
    <r>
      <rPr>
        <sz val="12"/>
        <rFont val="Arial Cyr"/>
        <charset val="204"/>
      </rPr>
      <t xml:space="preserve"> № </t>
    </r>
    <r>
      <rPr>
        <b/>
        <sz val="12"/>
        <rFont val="Arial Cyr"/>
        <charset val="204"/>
      </rPr>
      <t>07074</t>
    </r>
  </si>
  <si>
    <t>54.34</t>
  </si>
  <si>
    <t>ЭРСВ-450 20</t>
  </si>
  <si>
    <t>0.045</t>
  </si>
  <si>
    <t>13.58</t>
  </si>
  <si>
    <t/>
  </si>
  <si>
    <r>
      <t>Договорные нагрузки:            Gот (т/ч) =</t>
    </r>
    <r>
      <rPr>
        <b/>
        <sz val="11"/>
        <color indexed="8"/>
        <rFont val="Arial Cyr"/>
        <family val="2"/>
        <charset val="204"/>
      </rPr>
      <t xml:space="preserve">4.69      </t>
    </r>
    <r>
      <rPr>
        <sz val="11"/>
        <color indexed="8"/>
        <rFont val="Arial Cyr"/>
        <family val="2"/>
        <charset val="204"/>
      </rPr>
      <t xml:space="preserve">    Gвент. (т/ч) =        Gгвс=</t>
    </r>
    <r>
      <rPr>
        <b/>
        <sz val="11"/>
        <color indexed="8"/>
        <rFont val="Arial Cyr"/>
        <family val="2"/>
        <charset val="204"/>
      </rPr>
      <t xml:space="preserve">4.96 </t>
    </r>
    <r>
      <rPr>
        <sz val="11"/>
        <color indexed="8"/>
        <rFont val="Arial Cyr"/>
        <family val="2"/>
        <charset val="204"/>
      </rPr>
      <t xml:space="preserve">    Gгвс (т/сут) = </t>
    </r>
    <r>
      <rPr>
        <b/>
        <sz val="11"/>
        <color indexed="8"/>
        <rFont val="Arial Cyr"/>
        <family val="2"/>
        <charset val="204"/>
      </rPr>
      <t xml:space="preserve">27.6       </t>
    </r>
    <r>
      <rPr>
        <sz val="11"/>
        <color indexed="8"/>
        <rFont val="Arial Cyr"/>
        <family val="2"/>
        <charset val="204"/>
      </rPr>
      <t xml:space="preserve">Gцир. (т/ч) = </t>
    </r>
    <r>
      <rPr>
        <b/>
        <sz val="11"/>
        <color indexed="8"/>
        <rFont val="Arial Cyr"/>
        <family val="2"/>
        <charset val="204"/>
      </rPr>
      <t>2.592</t>
    </r>
  </si>
  <si>
    <t xml:space="preserve"> 21;</t>
  </si>
  <si>
    <t xml:space="preserve">Шлиссельбургский пр. (уч. 1), 36 к.2 (жилой дом) </t>
  </si>
  <si>
    <t>Схема теплоснабжения: Четырёхтрубная  зависимая</t>
  </si>
  <si>
    <t>СИ-5</t>
  </si>
  <si>
    <t>22607</t>
  </si>
  <si>
    <t>Источник теплоты: ТЭЦ-22</t>
  </si>
  <si>
    <r>
      <t xml:space="preserve">Тепловычислитель: </t>
    </r>
    <r>
      <rPr>
        <b/>
        <sz val="12"/>
        <rFont val="Arial Cyr"/>
        <charset val="204"/>
      </rPr>
      <t>СПТ-943</t>
    </r>
    <r>
      <rPr>
        <sz val="12"/>
        <rFont val="Arial Cyr"/>
        <charset val="204"/>
      </rPr>
      <t xml:space="preserve"> № </t>
    </r>
    <r>
      <rPr>
        <b/>
        <sz val="12"/>
        <rFont val="Arial Cyr"/>
        <charset val="204"/>
      </rPr>
      <t>29561</t>
    </r>
  </si>
  <si>
    <t>Заявка: 02/147-3284 от 26.10.17</t>
  </si>
  <si>
    <t>Подающий трубопровод Gmin, т/ч</t>
  </si>
  <si>
    <t>Подающий трубопровод ГВС Gmin, т/ч</t>
  </si>
  <si>
    <t>Подающий трубопровод Gmax, т/ч</t>
  </si>
  <si>
    <t>Подающий трубопровод ГВС Gmax, т/ч</t>
  </si>
  <si>
    <t>Обратный трубопровод Gmin, т/ч</t>
  </si>
  <si>
    <t>Обратный трубопровод ГВС Gmin, т/ч</t>
  </si>
  <si>
    <t>Обратный трубопровод Gmax, т/ч</t>
  </si>
  <si>
    <t>Обратный трубопровод ГВС Gmax, т/ч</t>
  </si>
  <si>
    <r>
      <t>Договорные нагрузки:            Gот (т/ч) =</t>
    </r>
    <r>
      <rPr>
        <b/>
        <sz val="11"/>
        <color indexed="8"/>
        <rFont val="Arial Cyr"/>
        <family val="2"/>
        <charset val="204"/>
      </rPr>
      <t xml:space="preserve">5      </t>
    </r>
    <r>
      <rPr>
        <sz val="11"/>
        <color indexed="8"/>
        <rFont val="Arial Cyr"/>
        <family val="2"/>
        <charset val="204"/>
      </rPr>
      <t xml:space="preserve">    Gвент. (т/ч) =        Gгвс=</t>
    </r>
    <r>
      <rPr>
        <b/>
        <sz val="11"/>
        <color indexed="8"/>
        <rFont val="Arial Cyr"/>
        <family val="2"/>
        <charset val="204"/>
      </rPr>
      <t xml:space="preserve">4.3 </t>
    </r>
    <r>
      <rPr>
        <sz val="11"/>
        <color indexed="8"/>
        <rFont val="Arial Cyr"/>
        <family val="2"/>
        <charset val="204"/>
      </rPr>
      <t xml:space="preserve">    Gгвс (т/сут) = </t>
    </r>
    <r>
      <rPr>
        <b/>
        <sz val="11"/>
        <color indexed="8"/>
        <rFont val="Arial Cyr"/>
        <family val="2"/>
        <charset val="204"/>
      </rPr>
      <t xml:space="preserve">       </t>
    </r>
    <r>
      <rPr>
        <sz val="11"/>
        <color indexed="8"/>
        <rFont val="Arial Cyr"/>
        <family val="2"/>
        <charset val="204"/>
      </rPr>
      <t xml:space="preserve">Gрецир. (т/ч) = </t>
    </r>
  </si>
  <si>
    <t>Wотоп</t>
  </si>
  <si>
    <t>21; 16;21;</t>
  </si>
  <si>
    <t>21; 14;16;19;20;21;</t>
  </si>
  <si>
    <t>14;21; 19;21;</t>
  </si>
  <si>
    <t>21; 14;19;21;</t>
  </si>
  <si>
    <t>ООО "СпецПроект Сервис"</t>
  </si>
  <si>
    <t xml:space="preserve">Отчет о теплопотреблении по приборам УУТЭ за январь 2018 </t>
  </si>
  <si>
    <r>
      <t>Абонент:</t>
    </r>
    <r>
      <rPr>
        <b/>
        <sz val="11"/>
        <color indexed="8"/>
        <rFont val="Arial"/>
        <family val="2"/>
        <charset val="204"/>
      </rPr>
      <t>ЗАО "47 ТРЕСТ"</t>
    </r>
    <r>
      <rPr>
        <sz val="11"/>
        <color indexed="8"/>
        <rFont val="Arial"/>
        <family val="2"/>
        <charset val="204"/>
      </rPr>
      <t>, Договор:</t>
    </r>
    <r>
      <rPr>
        <b/>
        <sz val="11"/>
        <color indexed="8"/>
        <rFont val="Arial"/>
        <family val="2"/>
        <charset val="204"/>
      </rPr>
      <t xml:space="preserve"> 2961.34.045.2</t>
    </r>
    <r>
      <rPr>
        <sz val="11"/>
        <color indexed="8"/>
        <rFont val="Arial"/>
        <family val="2"/>
        <charset val="204"/>
      </rPr>
      <t xml:space="preserve">, Телефон: </t>
    </r>
  </si>
  <si>
    <r>
      <t xml:space="preserve">Узел учета </t>
    </r>
    <r>
      <rPr>
        <b/>
        <sz val="11"/>
        <color indexed="8"/>
        <rFont val="Arial"/>
        <family val="2"/>
        <charset val="204"/>
      </rPr>
      <t>Отопление</t>
    </r>
    <r>
      <rPr>
        <sz val="11"/>
        <color indexed="8"/>
        <rFont val="Arial"/>
        <family val="2"/>
        <charset val="204"/>
      </rPr>
      <t xml:space="preserve">: </t>
    </r>
  </si>
  <si>
    <r>
      <t>Адрес:</t>
    </r>
    <r>
      <rPr>
        <b/>
        <sz val="11"/>
        <color indexed="8"/>
        <rFont val="Arial"/>
        <family val="2"/>
        <charset val="204"/>
      </rPr>
      <t xml:space="preserve"> Тамбовская, 7 лит. Б  </t>
    </r>
    <r>
      <rPr>
        <sz val="11"/>
        <color indexed="8"/>
        <rFont val="Arial"/>
        <family val="2"/>
        <charset val="204"/>
      </rPr>
      <t xml:space="preserve">Строит. адрес: </t>
    </r>
  </si>
  <si>
    <t xml:space="preserve">Код УУТЭ: </t>
  </si>
  <si>
    <r>
      <t xml:space="preserve">Обслуживающая организация: </t>
    </r>
    <r>
      <rPr>
        <b/>
        <sz val="11"/>
        <color indexed="8"/>
        <rFont val="Arial"/>
        <family val="2"/>
        <charset val="204"/>
      </rPr>
      <t>ООО "СпецПроект Сервис"</t>
    </r>
  </si>
  <si>
    <t>Телефон: 363-02-56 (57)</t>
  </si>
  <si>
    <t>Рассматривать совместно с УУТЭ:</t>
  </si>
  <si>
    <t xml:space="preserve">Источник: </t>
  </si>
  <si>
    <t>Схема подключения: Двухтрубная закрытая независимая</t>
  </si>
  <si>
    <t>, ГВС через теплообменники</t>
  </si>
  <si>
    <t xml:space="preserve">график: </t>
  </si>
  <si>
    <t xml:space="preserve">Установленные приборы:   </t>
  </si>
  <si>
    <t>Часовые (суточные) архивы в файле:СПТ943_1-57311-ч(с)-0118.txt</t>
  </si>
  <si>
    <t>Режим(схема): 0;9</t>
  </si>
  <si>
    <r>
      <t>Приборы УУТЭ поверены до:</t>
    </r>
    <r>
      <rPr>
        <b/>
        <sz val="10"/>
        <color indexed="8"/>
        <rFont val="Arial"/>
        <family val="2"/>
        <charset val="204"/>
      </rPr>
      <t xml:space="preserve"> 18.01.2020</t>
    </r>
  </si>
  <si>
    <r>
      <t xml:space="preserve">Тхв= 0 </t>
    </r>
    <r>
      <rPr>
        <sz val="10"/>
        <rFont val="Calibri"/>
        <family val="2"/>
        <charset val="204"/>
      </rPr>
      <t>С</t>
    </r>
  </si>
  <si>
    <r>
      <t xml:space="preserve">Вычислитель: </t>
    </r>
    <r>
      <rPr>
        <b/>
        <sz val="10"/>
        <color indexed="8"/>
        <rFont val="Arial"/>
        <family val="2"/>
        <charset val="204"/>
      </rPr>
      <t xml:space="preserve">СПТ-943.1 № 57311 </t>
    </r>
  </si>
  <si>
    <t>расходомер:</t>
  </si>
  <si>
    <t>Термопреоб.:</t>
  </si>
  <si>
    <t>Преобр.давления:</t>
  </si>
  <si>
    <t>Подающ.тр.(М1):</t>
  </si>
  <si>
    <t>Питерфлоу РС -32 32</t>
  </si>
  <si>
    <t>КТПТР-05</t>
  </si>
  <si>
    <t>СДВ-И</t>
  </si>
  <si>
    <t>Обратн.тр.(М2):</t>
  </si>
  <si>
    <t>тр-д. ГВС(М3):</t>
  </si>
  <si>
    <t>тр.цирк.ГВС(М4):</t>
  </si>
  <si>
    <t>тр.подпитки(V5):</t>
  </si>
  <si>
    <t>Питерфлоу РС 20</t>
  </si>
  <si>
    <t>тр.подпитки (сбр.) (V6):</t>
  </si>
  <si>
    <t>Расчетный алгоритм:  зима:  Qот=m1*(h1-hхв)-m2*(h2-hхв)    лето: Qгвс=m3*(h3-hхв)</t>
  </si>
  <si>
    <t>Фактическое потребление за отчетный период:  с 23.12.2017 по 22.01.2018</t>
  </si>
  <si>
    <t>Контрольные данные</t>
  </si>
  <si>
    <t>Общее теплопотребление</t>
  </si>
  <si>
    <t>Учет отопление (ТВ-1)</t>
  </si>
  <si>
    <t>Учет ГВС (ТВ-2)</t>
  </si>
  <si>
    <t>Ти</t>
  </si>
  <si>
    <t>M1,</t>
  </si>
  <si>
    <t xml:space="preserve">M2, </t>
  </si>
  <si>
    <t>dM,</t>
  </si>
  <si>
    <t xml:space="preserve">T1, </t>
  </si>
  <si>
    <t>T2,</t>
  </si>
  <si>
    <t>dT,</t>
  </si>
  <si>
    <t>Qотопл</t>
  </si>
  <si>
    <t>M3,</t>
  </si>
  <si>
    <t>M4,</t>
  </si>
  <si>
    <t>V3</t>
  </si>
  <si>
    <t>V4</t>
  </si>
  <si>
    <t>dV (излив)</t>
  </si>
  <si>
    <t>Vподпит</t>
  </si>
  <si>
    <t xml:space="preserve">T3, </t>
  </si>
  <si>
    <t xml:space="preserve">T4, </t>
  </si>
  <si>
    <t>Qгвс общ.</t>
  </si>
  <si>
    <t>Qгвс изл.</t>
  </si>
  <si>
    <t>Qтех.гвс</t>
  </si>
  <si>
    <t>Qобщ.от+гвс</t>
  </si>
  <si>
    <t>час</t>
  </si>
  <si>
    <t>C</t>
  </si>
  <si>
    <t>гк/см2</t>
  </si>
  <si>
    <t>м.куб</t>
  </si>
  <si>
    <t>м.куб.</t>
  </si>
  <si>
    <t>Гкал.</t>
  </si>
  <si>
    <t>Показания счетчиков на момент снятия данных:</t>
  </si>
  <si>
    <t>Дата, время</t>
  </si>
  <si>
    <t>М1(т)</t>
  </si>
  <si>
    <t>М2(т)</t>
  </si>
  <si>
    <t>М3(т)</t>
  </si>
  <si>
    <t>М4(т)</t>
  </si>
  <si>
    <t>V3(м3)</t>
  </si>
  <si>
    <t>V4(м3)</t>
  </si>
  <si>
    <t>Qотоп (Гкал)</t>
  </si>
  <si>
    <t>Траб, ч</t>
  </si>
  <si>
    <t>23.12.17 01:14</t>
  </si>
  <si>
    <t>23.01.18 05:11</t>
  </si>
  <si>
    <t>Период расчета по среднему:</t>
  </si>
  <si>
    <t xml:space="preserve">с </t>
  </si>
  <si>
    <t>суток</t>
  </si>
  <si>
    <t xml:space="preserve">Ответственный за учет </t>
  </si>
  <si>
    <t>печать потребителя</t>
  </si>
  <si>
    <t>штамп энергосбыта</t>
  </si>
  <si>
    <t xml:space="preserve">Количество тепловой энергии, рассчитанное по среднему:         </t>
  </si>
  <si>
    <t>Гкал;</t>
  </si>
  <si>
    <t>тепловой энергии (от абонента)</t>
  </si>
  <si>
    <t xml:space="preserve">Объём теплоносителя, рассчитаннвй по среднему                    </t>
  </si>
  <si>
    <t>куб.м;</t>
  </si>
  <si>
    <t>Период расчета по нормативу (договору):</t>
  </si>
  <si>
    <t xml:space="preserve">                                    </t>
  </si>
  <si>
    <t>/ Кузнецов А.С. /</t>
  </si>
  <si>
    <t>Период превышения t2:</t>
  </si>
  <si>
    <t>Период аварийных ситуаций:</t>
  </si>
  <si>
    <t>Корректировка на температуру холодной воды</t>
  </si>
  <si>
    <t>Итого по приборам учета:</t>
  </si>
  <si>
    <t>с учетом корректировок</t>
  </si>
  <si>
    <t>куб.м.</t>
  </si>
  <si>
    <t xml:space="preserve">Акт о теплопотреблении за январь 2018 </t>
  </si>
  <si>
    <t>Мы, нижеподписавшиеся, представитель энергоснабжающей организации ГУП «ТЭК СПб»  ______________________ и представитель абонента ЗАО "47 ТРЕСТ" (по доверенности ________________________________________) расположенного по адресу: г. Санкт-Петербург  Тамбовская, 7 лит. Б, составили настоящий акт в том, что за  с 23.12.2017 по 22.01.2018 по договору теплоснабжения № 2961.34.045.2 от ____________ энергоснабжающая организация отпустила, а абонент принял тепловую энергию и теплоноситель в количестве:</t>
  </si>
  <si>
    <t>Расчётное потребление за предыдущий отчётный период:</t>
  </si>
  <si>
    <t xml:space="preserve">с  по </t>
  </si>
  <si>
    <t>=</t>
  </si>
  <si>
    <t>Фактическое потребление за текущий отчетный период:</t>
  </si>
  <si>
    <t>Объем потребленного теплоносителя за текущий отчетный период:</t>
  </si>
  <si>
    <t>куб.м</t>
  </si>
  <si>
    <t>Представитель абонента</t>
  </si>
  <si>
    <t xml:space="preserve">                                                              </t>
  </si>
  <si>
    <t>Представитель ГУП «ТЭК СПб»</t>
  </si>
  <si>
    <t>/ Кучаев Р.Р.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</si>
</sst>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dd/mm/yy;@"/>
    <numFmt numFmtId="165" formatCode="0.000"/>
    <numFmt numFmtId="166" formatCode="0.0"/>
    <numFmt numFmtId="167" formatCode="dd\.mm\.yy\ hh:mm"/>
    <numFmt numFmtId="168" formatCode="mmmm\ yy"/>
    <numFmt numFmtId="169" formatCode="0.0000"/>
    <numFmt numFmtId="170" formatCode="dd/mm/yy\ h:mm;@"/>
    <numFmt numFmtId="171" formatCode="#,##0.00_р_."/>
  </numFmts>
  <fonts count="90" x14ac:knownFonts="1"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Arial Cyr"/>
      <charset val="204"/>
    </font>
    <font>
      <sz val="10"/>
      <color indexed="20"/>
      <name val="Arial Cyr"/>
      <charset val="204"/>
    </font>
    <font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name val="Arial Cyr"/>
      <charset val="204"/>
    </font>
    <font>
      <sz val="12"/>
      <color indexed="20"/>
      <name val="Arial Cyr"/>
      <charset val="204"/>
    </font>
    <font>
      <b/>
      <sz val="12"/>
      <name val="Arial Cyr"/>
      <charset val="204"/>
    </font>
    <font>
      <sz val="10"/>
      <color indexed="10"/>
      <name val="Arial Cyr"/>
      <charset val="204"/>
    </font>
    <font>
      <sz val="10"/>
      <color indexed="9"/>
      <name val="Arial Cyr"/>
      <charset val="204"/>
    </font>
    <font>
      <sz val="10"/>
      <color indexed="9"/>
      <name val="Arial"/>
      <family val="2"/>
      <charset val="204"/>
    </font>
    <font>
      <sz val="10"/>
      <name val="Arial Cyr"/>
      <family val="2"/>
      <charset val="204"/>
    </font>
    <font>
      <sz val="9"/>
      <color indexed="9"/>
      <name val="Arial"/>
      <family val="2"/>
      <charset val="204"/>
    </font>
    <font>
      <sz val="10"/>
      <color indexed="48"/>
      <name val="Arial Cyr"/>
      <charset val="204"/>
    </font>
    <font>
      <sz val="10"/>
      <color indexed="56"/>
      <name val="Arial Cyr"/>
      <charset val="204"/>
    </font>
    <font>
      <sz val="10"/>
      <color indexed="60"/>
      <name val="Arial Cyr"/>
      <charset val="204"/>
    </font>
    <font>
      <sz val="10"/>
      <color indexed="17"/>
      <name val="Arial Cyr"/>
      <charset val="204"/>
    </font>
    <font>
      <sz val="10"/>
      <color indexed="42"/>
      <name val="Arial Cyr"/>
      <charset val="204"/>
    </font>
    <font>
      <sz val="10"/>
      <color indexed="10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0"/>
      <color indexed="48"/>
      <name val="Arial Cyr"/>
      <charset val="204"/>
    </font>
    <font>
      <b/>
      <u/>
      <sz val="10"/>
      <color indexed="56"/>
      <name val="Arial Cyr"/>
      <charset val="204"/>
    </font>
    <font>
      <b/>
      <u/>
      <sz val="10"/>
      <color indexed="20"/>
      <name val="Arial Cyr"/>
      <charset val="204"/>
    </font>
    <font>
      <b/>
      <u/>
      <sz val="10"/>
      <color indexed="60"/>
      <name val="Arial"/>
      <family val="2"/>
      <charset val="204"/>
    </font>
    <font>
      <sz val="10"/>
      <color indexed="12"/>
      <name val="Arial"/>
      <family val="2"/>
      <charset val="204"/>
    </font>
    <font>
      <b/>
      <u/>
      <sz val="10"/>
      <color indexed="12"/>
      <name val="Arial Cyr"/>
      <charset val="204"/>
    </font>
    <font>
      <sz val="10"/>
      <color indexed="17"/>
      <name val="Arial"/>
      <family val="2"/>
      <charset val="204"/>
    </font>
    <font>
      <b/>
      <u/>
      <sz val="10"/>
      <color indexed="17"/>
      <name val="Arial Cyr"/>
      <charset val="204"/>
    </font>
    <font>
      <b/>
      <u/>
      <sz val="10"/>
      <color indexed="42"/>
      <name val="Arial Cyr"/>
      <charset val="204"/>
    </font>
    <font>
      <u/>
      <sz val="10"/>
      <color indexed="10"/>
      <name val="Arial Cyr"/>
      <charset val="204"/>
    </font>
    <font>
      <b/>
      <u/>
      <sz val="10"/>
      <color indexed="56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20"/>
      <name val="Arial"/>
      <family val="2"/>
      <charset val="204"/>
    </font>
    <font>
      <sz val="11"/>
      <color indexed="8"/>
      <name val="Arial Cyr"/>
      <family val="2"/>
      <charset val="204"/>
    </font>
    <font>
      <b/>
      <sz val="11"/>
      <color indexed="8"/>
      <name val="Arial Cyr"/>
      <family val="2"/>
      <charset val="204"/>
    </font>
    <font>
      <sz val="10"/>
      <color indexed="8"/>
      <name val="Arial Cyr"/>
      <charset val="204"/>
    </font>
    <font>
      <b/>
      <sz val="10"/>
      <color indexed="8"/>
      <name val="Arial Cyr"/>
      <family val="2"/>
      <charset val="204"/>
    </font>
    <font>
      <b/>
      <sz val="12"/>
      <name val="Arial Cyr"/>
      <family val="2"/>
      <charset val="204"/>
    </font>
    <font>
      <sz val="9"/>
      <name val="Arial Cyr"/>
      <charset val="204"/>
    </font>
    <font>
      <sz val="11"/>
      <name val="Arial Cyr"/>
      <charset val="204"/>
    </font>
    <font>
      <b/>
      <sz val="14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0"/>
      <color indexed="17"/>
      <name val="Arial Cyr"/>
      <charset val="204"/>
    </font>
    <font>
      <b/>
      <sz val="10"/>
      <color indexed="12"/>
      <name val="Arial Cyr"/>
      <charset val="204"/>
    </font>
    <font>
      <b/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sz val="10"/>
      <color indexed="8"/>
      <name val="Arial"/>
      <family val="2"/>
      <charset val="204"/>
    </font>
    <font>
      <sz val="10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2"/>
      <name val="Arial"/>
      <family val="2"/>
      <charset val="204"/>
    </font>
    <font>
      <b/>
      <sz val="6"/>
      <name val="Arial Cyr"/>
      <charset val="204"/>
    </font>
    <font>
      <b/>
      <sz val="10"/>
      <color indexed="8"/>
      <name val="Arial"/>
      <family val="2"/>
    </font>
    <font>
      <sz val="9"/>
      <color indexed="8"/>
      <name val="Arial"/>
      <family val="2"/>
      <charset val="204"/>
    </font>
    <font>
      <sz val="9"/>
      <color indexed="10"/>
      <name val="Arial Cyr"/>
      <charset val="204"/>
    </font>
    <font>
      <sz val="7"/>
      <color indexed="53"/>
      <name val="Arial Cyr"/>
      <charset val="204"/>
    </font>
    <font>
      <sz val="11"/>
      <name val="Arial"/>
      <family val="2"/>
      <charset val="204"/>
    </font>
    <font>
      <sz val="11"/>
      <color indexed="23"/>
      <name val="Arial Cyr"/>
      <charset val="204"/>
    </font>
    <font>
      <sz val="11"/>
      <color indexed="10"/>
      <name val="Arial Cyr"/>
      <charset val="204"/>
    </font>
    <font>
      <u/>
      <sz val="11"/>
      <name val="Arial Cyr"/>
      <charset val="204"/>
    </font>
    <font>
      <b/>
      <sz val="11"/>
      <name val="Arial"/>
      <family val="2"/>
      <charset val="204"/>
    </font>
    <font>
      <sz val="10"/>
      <name val="Arial"/>
      <family val="2"/>
    </font>
    <font>
      <sz val="12"/>
      <name val="Arial"/>
      <family val="2"/>
      <charset val="204"/>
    </font>
    <font>
      <sz val="12"/>
      <color indexed="9"/>
      <name val="Arial"/>
      <family val="2"/>
      <charset val="204"/>
    </font>
    <font>
      <b/>
      <u/>
      <sz val="10"/>
      <color indexed="8"/>
      <name val="Arial"/>
      <family val="2"/>
      <charset val="204"/>
    </font>
    <font>
      <b/>
      <sz val="12"/>
      <color indexed="9"/>
      <name val="Arial"/>
      <family val="2"/>
      <charset val="204"/>
    </font>
    <font>
      <sz val="12"/>
      <color indexed="8"/>
      <name val="Arial"/>
      <family val="2"/>
      <charset val="204"/>
    </font>
    <font>
      <u/>
      <sz val="12"/>
      <name val="Arial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0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</fills>
  <borders count="79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FFFF99"/>
      </left>
      <right style="thin">
        <color rgb="FFFFFF99"/>
      </right>
      <top style="thin">
        <color rgb="FFFFFF99"/>
      </top>
      <bottom style="thin">
        <color rgb="FFFFFF99"/>
      </bottom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/>
      <top/>
      <bottom/>
      <diagonal/>
    </border>
    <border>
      <left/>
      <right style="medium">
        <color indexed="0"/>
      </right>
      <top/>
      <bottom/>
      <diagonal/>
    </border>
    <border>
      <left style="medium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medium">
        <color indexed="0"/>
      </left>
      <right style="medium">
        <color indexed="0"/>
      </right>
      <top/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 style="thin">
        <color indexed="0"/>
      </top>
      <bottom/>
      <diagonal/>
    </border>
    <border>
      <left style="medium">
        <color indexed="0"/>
      </left>
      <right style="medium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medium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medium">
        <color indexed="0"/>
      </left>
      <right style="medium">
        <color indexed="0"/>
      </right>
      <top style="thin">
        <color indexed="0"/>
      </top>
      <bottom/>
      <diagonal/>
    </border>
    <border>
      <left/>
      <right style="medium">
        <color indexed="0"/>
      </right>
      <top style="thin">
        <color indexed="0"/>
      </top>
      <bottom/>
      <diagonal/>
    </border>
    <border>
      <left style="medium">
        <color indexed="8"/>
      </left>
      <right style="thin">
        <color rgb="FF000000"/>
      </right>
      <top style="medium">
        <color indexed="8"/>
      </top>
      <bottom style="thin">
        <color rgb="FF000000"/>
      </bottom>
      <diagonal/>
    </border>
    <border>
      <left style="thin">
        <color rgb="FF000000"/>
      </left>
      <right style="medium">
        <color indexed="8"/>
      </right>
      <top style="medium">
        <color indexed="8"/>
      </top>
      <bottom style="thin">
        <color rgb="FF000000"/>
      </bottom>
      <diagonal/>
    </border>
    <border>
      <left style="medium">
        <color indexed="0"/>
      </left>
      <right/>
      <top style="thin">
        <color indexed="0"/>
      </top>
      <bottom style="thin">
        <color indexed="0"/>
      </bottom>
      <diagonal/>
    </border>
    <border>
      <left style="medium">
        <color indexed="8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8"/>
      </right>
      <top/>
      <bottom style="thin">
        <color rgb="FF00000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/>
      <right style="medium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8"/>
      </right>
      <top/>
      <bottom/>
      <diagonal/>
    </border>
    <border>
      <left style="medium">
        <color indexed="0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thin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/>
      <bottom style="thin">
        <color indexed="0"/>
      </bottom>
      <diagonal/>
    </border>
    <border>
      <left style="medium">
        <color indexed="0"/>
      </left>
      <right/>
      <top style="thin">
        <color indexed="0"/>
      </top>
      <bottom style="medium">
        <color indexed="0"/>
      </bottom>
      <diagonal/>
    </border>
    <border>
      <left style="thin">
        <color indexed="0"/>
      </left>
      <right style="medium">
        <color indexed="0"/>
      </right>
      <top style="thin">
        <color indexed="0"/>
      </top>
      <bottom style="medium">
        <color indexed="0"/>
      </bottom>
      <diagonal/>
    </border>
    <border>
      <left/>
      <right style="thin">
        <color indexed="0"/>
      </right>
      <top style="thin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medium">
        <color indexed="0"/>
      </bottom>
      <diagonal/>
    </border>
    <border>
      <left/>
      <right/>
      <top style="thin">
        <color indexed="0"/>
      </top>
      <bottom style="medium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/>
      <top/>
      <bottom style="medium">
        <color indexed="0"/>
      </bottom>
      <diagonal/>
    </border>
    <border>
      <left/>
      <right style="medium">
        <color indexed="0"/>
      </right>
      <top style="thin">
        <color indexed="0"/>
      </top>
      <bottom style="medium">
        <color indexed="0"/>
      </bottom>
      <diagonal/>
    </border>
    <border>
      <left/>
      <right/>
      <top/>
      <bottom style="thin">
        <color rgb="FF808080"/>
      </bottom>
      <diagonal/>
    </border>
    <border>
      <left style="dotted">
        <color rgb="FFFF6600"/>
      </left>
      <right/>
      <top style="dotted">
        <color rgb="FFFF6600"/>
      </top>
      <bottom/>
      <diagonal/>
    </border>
    <border>
      <left/>
      <right/>
      <top style="dotted">
        <color rgb="FFFF6600"/>
      </top>
      <bottom/>
      <diagonal/>
    </border>
    <border>
      <left/>
      <right style="dotted">
        <color rgb="FFFF6600"/>
      </right>
      <top style="dotted">
        <color rgb="FFFF6600"/>
      </top>
      <bottom/>
      <diagonal/>
    </border>
    <border>
      <left style="dotted">
        <color rgb="FFFF6600"/>
      </left>
      <right/>
      <top/>
      <bottom/>
      <diagonal/>
    </border>
    <border>
      <left/>
      <right style="dotted">
        <color rgb="FFFF6600"/>
      </right>
      <top/>
      <bottom/>
      <diagonal/>
    </border>
    <border>
      <left style="dotted">
        <color rgb="FFFF6600"/>
      </left>
      <right/>
      <top/>
      <bottom style="dotted">
        <color rgb="FFFF6600"/>
      </bottom>
      <diagonal/>
    </border>
    <border>
      <left/>
      <right/>
      <top/>
      <bottom style="dotted">
        <color rgb="FFFF6600"/>
      </bottom>
      <diagonal/>
    </border>
    <border>
      <left/>
      <right style="dotted">
        <color rgb="FFFF6600"/>
      </right>
      <top/>
      <bottom style="dotted">
        <color rgb="FFFF6600"/>
      </bottom>
      <diagonal/>
    </border>
    <border>
      <left/>
      <right/>
      <top/>
      <bottom style="thin">
        <color rgb="FF000000"/>
      </bottom>
      <diagonal/>
    </border>
  </borders>
  <cellStyleXfs count="51">
    <xf numFmtId="0" fontId="0" fillId="0" borderId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3" applyNumberFormat="0" applyAlignment="0" applyProtection="0"/>
    <xf numFmtId="0" fontId="50" fillId="27" borderId="4" applyNumberFormat="0" applyAlignment="0" applyProtection="0"/>
    <xf numFmtId="0" fontId="51" fillId="27" borderId="3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8" borderId="9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center"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47" fillId="31" borderId="10" applyNumberFormat="0" applyFont="0" applyAlignment="0" applyProtection="0"/>
    <xf numFmtId="0" fontId="61" fillId="0" borderId="11" applyNumberFormat="0" applyFill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</cellStyleXfs>
  <cellXfs count="430">
    <xf numFmtId="0" fontId="0" fillId="0" borderId="0" xfId="0"/>
    <xf numFmtId="0" fontId="2" fillId="0" borderId="0" xfId="40" applyNumberFormat="1" applyFont="1" applyFill="1" applyBorder="1" applyAlignment="1" applyProtection="1"/>
    <xf numFmtId="0" fontId="2" fillId="0" borderId="0" xfId="39" applyNumberFormat="1" applyFont="1" applyFill="1" applyBorder="1" applyAlignment="1" applyProtection="1"/>
    <xf numFmtId="0" fontId="2" fillId="0" borderId="0" xfId="40" applyFill="1" applyAlignment="1">
      <alignment horizontal="center"/>
    </xf>
    <xf numFmtId="0" fontId="3" fillId="0" borderId="0" xfId="40" applyNumberFormat="1" applyFont="1" applyFill="1" applyBorder="1" applyAlignment="1" applyProtection="1"/>
    <xf numFmtId="0" fontId="3" fillId="0" borderId="0" xfId="40" applyFont="1" applyFill="1" applyAlignment="1">
      <alignment horizontal="center"/>
    </xf>
    <xf numFmtId="0" fontId="4" fillId="0" borderId="0" xfId="40" applyFont="1" applyFill="1" applyAlignment="1">
      <alignment horizontal="center"/>
    </xf>
    <xf numFmtId="0" fontId="6" fillId="0" borderId="0" xfId="0" applyFont="1" applyFill="1"/>
    <xf numFmtId="164" fontId="6" fillId="0" borderId="0" xfId="0" applyNumberFormat="1" applyFont="1" applyFill="1" applyBorder="1" applyAlignment="1"/>
    <xf numFmtId="0" fontId="4" fillId="0" borderId="0" xfId="40" applyFont="1" applyFill="1"/>
    <xf numFmtId="0" fontId="2" fillId="0" borderId="0" xfId="40" applyFill="1"/>
    <xf numFmtId="0" fontId="7" fillId="0" borderId="0" xfId="40" applyFont="1" applyFill="1"/>
    <xf numFmtId="0" fontId="8" fillId="0" borderId="0" xfId="40" applyFont="1" applyFill="1"/>
    <xf numFmtId="0" fontId="9" fillId="0" borderId="0" xfId="40" applyFont="1" applyFill="1"/>
    <xf numFmtId="0" fontId="2" fillId="0" borderId="0" xfId="39" applyFont="1" applyFill="1"/>
    <xf numFmtId="0" fontId="10" fillId="0" borderId="0" xfId="40" applyFont="1" applyFill="1" applyAlignment="1">
      <alignment horizontal="center"/>
    </xf>
    <xf numFmtId="165" fontId="10" fillId="0" borderId="0" xfId="40" applyNumberFormat="1" applyFont="1" applyFill="1" applyAlignment="1">
      <alignment horizontal="center"/>
    </xf>
    <xf numFmtId="0" fontId="2" fillId="0" borderId="0" xfId="40" applyNumberFormat="1" applyFont="1" applyFill="1" applyBorder="1" applyAlignment="1" applyProtection="1">
      <alignment horizontal="right"/>
    </xf>
    <xf numFmtId="165" fontId="2" fillId="0" borderId="0" xfId="40" applyNumberFormat="1" applyFill="1" applyAlignment="1">
      <alignment horizontal="right"/>
    </xf>
    <xf numFmtId="0" fontId="2" fillId="0" borderId="0" xfId="40" applyFont="1" applyFill="1" applyAlignment="1">
      <alignment horizontal="center"/>
    </xf>
    <xf numFmtId="1" fontId="4" fillId="0" borderId="0" xfId="40" applyNumberFormat="1" applyFont="1" applyFill="1" applyAlignment="1">
      <alignment horizontal="center"/>
    </xf>
    <xf numFmtId="0" fontId="11" fillId="0" borderId="0" xfId="40" applyFont="1" applyFill="1" applyAlignment="1">
      <alignment horizontal="center"/>
    </xf>
    <xf numFmtId="1" fontId="12" fillId="0" borderId="12" xfId="0" applyNumberFormat="1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 horizontal="right"/>
    </xf>
    <xf numFmtId="165" fontId="2" fillId="0" borderId="0" xfId="40" applyNumberFormat="1" applyFont="1" applyFill="1" applyBorder="1" applyAlignment="1" applyProtection="1">
      <alignment horizontal="right"/>
    </xf>
    <xf numFmtId="1" fontId="14" fillId="0" borderId="0" xfId="0" applyNumberFormat="1" applyFont="1" applyFill="1" applyBorder="1" applyAlignment="1">
      <alignment horizontal="right"/>
    </xf>
    <xf numFmtId="0" fontId="2" fillId="0" borderId="0" xfId="38" applyNumberFormat="1" applyFont="1" applyFill="1" applyBorder="1" applyAlignment="1" applyProtection="1">
      <alignment horizontal="right"/>
    </xf>
    <xf numFmtId="165" fontId="2" fillId="0" borderId="1" xfId="40" applyNumberFormat="1" applyFill="1" applyBorder="1" applyAlignment="1">
      <alignment horizontal="right"/>
    </xf>
    <xf numFmtId="0" fontId="2" fillId="0" borderId="1" xfId="40" applyFill="1" applyBorder="1" applyAlignment="1">
      <alignment horizontal="right"/>
    </xf>
    <xf numFmtId="0" fontId="2" fillId="0" borderId="1" xfId="40" applyFill="1" applyBorder="1"/>
    <xf numFmtId="165" fontId="2" fillId="0" borderId="0" xfId="40" applyNumberFormat="1" applyFill="1" applyAlignment="1">
      <alignment horizontal="center"/>
    </xf>
    <xf numFmtId="166" fontId="2" fillId="0" borderId="1" xfId="40" applyNumberForma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166" fontId="6" fillId="0" borderId="1" xfId="0" applyNumberFormat="1" applyFont="1" applyFill="1" applyBorder="1" applyAlignment="1">
      <alignment horizontal="right"/>
    </xf>
    <xf numFmtId="2" fontId="15" fillId="0" borderId="0" xfId="38" applyNumberFormat="1" applyFont="1" applyFill="1" applyBorder="1" applyAlignment="1" applyProtection="1">
      <alignment horizontal="center"/>
    </xf>
    <xf numFmtId="166" fontId="16" fillId="0" borderId="0" xfId="40" applyNumberFormat="1" applyFont="1" applyFill="1" applyAlignment="1">
      <alignment horizontal="center"/>
    </xf>
    <xf numFmtId="2" fontId="3" fillId="0" borderId="0" xfId="40" applyNumberFormat="1" applyFont="1" applyFill="1" applyBorder="1" applyAlignment="1" applyProtection="1">
      <alignment horizontal="center"/>
    </xf>
    <xf numFmtId="165" fontId="3" fillId="0" borderId="0" xfId="40" applyNumberFormat="1" applyFont="1" applyFill="1" applyAlignment="1">
      <alignment horizontal="center"/>
    </xf>
    <xf numFmtId="166" fontId="17" fillId="0" borderId="0" xfId="40" applyNumberFormat="1" applyFont="1" applyFill="1" applyAlignment="1">
      <alignment horizontal="center"/>
    </xf>
    <xf numFmtId="2" fontId="4" fillId="0" borderId="0" xfId="40" applyNumberFormat="1" applyFont="1" applyFill="1" applyAlignment="1">
      <alignment horizontal="center"/>
    </xf>
    <xf numFmtId="165" fontId="4" fillId="0" borderId="0" xfId="40" applyNumberFormat="1" applyFont="1" applyFill="1" applyAlignment="1">
      <alignment horizontal="center"/>
    </xf>
    <xf numFmtId="2" fontId="18" fillId="0" borderId="0" xfId="40" applyNumberFormat="1" applyFont="1" applyFill="1" applyAlignment="1">
      <alignment horizontal="center"/>
    </xf>
    <xf numFmtId="165" fontId="18" fillId="0" borderId="0" xfId="40" applyNumberFormat="1" applyFont="1" applyFill="1" applyAlignment="1">
      <alignment horizontal="center"/>
    </xf>
    <xf numFmtId="2" fontId="19" fillId="0" borderId="0" xfId="38" applyNumberFormat="1" applyFont="1" applyFill="1" applyBorder="1" applyAlignment="1" applyProtection="1">
      <alignment horizontal="center"/>
    </xf>
    <xf numFmtId="165" fontId="20" fillId="0" borderId="0" xfId="41" applyNumberFormat="1" applyFont="1" applyFill="1" applyBorder="1" applyAlignment="1">
      <alignment horizontal="center"/>
    </xf>
    <xf numFmtId="165" fontId="2" fillId="0" borderId="1" xfId="38" applyNumberFormat="1" applyFill="1" applyBorder="1" applyAlignment="1">
      <alignment horizontal="right"/>
    </xf>
    <xf numFmtId="0" fontId="2" fillId="0" borderId="1" xfId="39" applyFill="1" applyBorder="1" applyAlignment="1">
      <alignment horizontal="left"/>
    </xf>
    <xf numFmtId="164" fontId="21" fillId="0" borderId="2" xfId="41" applyNumberFormat="1" applyFont="1" applyFill="1" applyBorder="1" applyAlignment="1">
      <alignment horizontal="right"/>
    </xf>
    <xf numFmtId="0" fontId="10" fillId="0" borderId="0" xfId="40" applyFont="1" applyFill="1"/>
    <xf numFmtId="0" fontId="22" fillId="0" borderId="0" xfId="37" applyFont="1" applyFill="1" applyAlignment="1">
      <alignment horizontal="center"/>
    </xf>
    <xf numFmtId="0" fontId="23" fillId="0" borderId="0" xfId="37" applyFont="1" applyFill="1" applyAlignment="1">
      <alignment horizontal="center"/>
    </xf>
    <xf numFmtId="0" fontId="24" fillId="0" borderId="0" xfId="37" applyFont="1" applyFill="1" applyAlignment="1">
      <alignment horizontal="center"/>
    </xf>
    <xf numFmtId="0" fontId="25" fillId="0" borderId="0" xfId="37" applyFont="1" applyFill="1" applyAlignment="1">
      <alignment horizontal="center"/>
    </xf>
    <xf numFmtId="0" fontId="26" fillId="0" borderId="0" xfId="37" applyFont="1" applyFill="1" applyAlignment="1">
      <alignment horizontal="center"/>
    </xf>
    <xf numFmtId="0" fontId="27" fillId="0" borderId="0" xfId="37" applyFont="1" applyFill="1" applyAlignment="1">
      <alignment horizontal="center"/>
    </xf>
    <xf numFmtId="0" fontId="28" fillId="0" borderId="0" xfId="37" applyFont="1" applyFill="1" applyAlignment="1">
      <alignment horizontal="center"/>
    </xf>
    <xf numFmtId="0" fontId="29" fillId="0" borderId="0" xfId="37" applyFont="1" applyFill="1" applyAlignment="1">
      <alignment horizontal="center"/>
    </xf>
    <xf numFmtId="0" fontId="30" fillId="33" borderId="0" xfId="38" applyNumberFormat="1" applyFont="1" applyFill="1" applyBorder="1" applyAlignment="1" applyProtection="1">
      <alignment horizontal="center"/>
    </xf>
    <xf numFmtId="0" fontId="31" fillId="0" borderId="0" xfId="40" applyFont="1" applyFill="1" applyAlignment="1">
      <alignment horizontal="center"/>
    </xf>
    <xf numFmtId="0" fontId="22" fillId="0" borderId="0" xfId="38" applyNumberFormat="1" applyFont="1" applyFill="1" applyBorder="1" applyAlignment="1" applyProtection="1">
      <alignment horizontal="center"/>
    </xf>
    <xf numFmtId="0" fontId="32" fillId="0" borderId="0" xfId="37" applyFont="1" applyFill="1" applyAlignment="1">
      <alignment horizontal="center"/>
    </xf>
    <xf numFmtId="0" fontId="33" fillId="0" borderId="0" xfId="40" applyNumberFormat="1" applyFont="1" applyFill="1" applyBorder="1" applyAlignment="1" applyProtection="1"/>
    <xf numFmtId="0" fontId="33" fillId="0" borderId="0" xfId="40" applyFont="1" applyFill="1" applyAlignment="1">
      <alignment horizontal="center"/>
    </xf>
    <xf numFmtId="0" fontId="34" fillId="0" borderId="0" xfId="40" applyNumberFormat="1" applyFont="1" applyFill="1" applyBorder="1" applyAlignment="1" applyProtection="1"/>
    <xf numFmtId="0" fontId="34" fillId="0" borderId="0" xfId="40" applyFont="1" applyFill="1" applyAlignment="1">
      <alignment horizontal="center"/>
    </xf>
    <xf numFmtId="0" fontId="33" fillId="0" borderId="0" xfId="0" applyFont="1" applyFill="1"/>
    <xf numFmtId="0" fontId="35" fillId="0" borderId="0" xfId="0" applyFont="1" applyFill="1" applyAlignment="1">
      <alignment horizontal="center"/>
    </xf>
    <xf numFmtId="0" fontId="35" fillId="0" borderId="0" xfId="0" applyFont="1" applyFill="1"/>
    <xf numFmtId="0" fontId="35" fillId="0" borderId="0" xfId="0" applyFont="1" applyFill="1" applyBorder="1"/>
    <xf numFmtId="0" fontId="37" fillId="0" borderId="0" xfId="0" applyFont="1" applyFill="1" applyAlignment="1">
      <alignment horizontal="center"/>
    </xf>
    <xf numFmtId="0" fontId="3" fillId="0" borderId="0" xfId="39" applyNumberFormat="1" applyFont="1" applyFill="1" applyBorder="1" applyAlignment="1" applyProtection="1"/>
    <xf numFmtId="0" fontId="38" fillId="0" borderId="0" xfId="0" applyFont="1" applyFill="1" applyAlignment="1">
      <alignment horizontal="left"/>
    </xf>
    <xf numFmtId="0" fontId="38" fillId="0" borderId="0" xfId="0" applyFont="1" applyFill="1"/>
    <xf numFmtId="0" fontId="21" fillId="0" borderId="0" xfId="0" applyFont="1" applyFill="1" applyBorder="1"/>
    <xf numFmtId="0" fontId="2" fillId="0" borderId="0" xfId="38" applyNumberFormat="1" applyFont="1" applyFill="1" applyBorder="1" applyAlignment="1" applyProtection="1"/>
    <xf numFmtId="0" fontId="39" fillId="0" borderId="0" xfId="0" applyFont="1" applyFill="1" applyAlignment="1">
      <alignment horizontal="right"/>
    </xf>
    <xf numFmtId="0" fontId="9" fillId="0" borderId="0" xfId="40" applyFont="1" applyFill="1" applyAlignment="1">
      <alignment horizontal="left"/>
    </xf>
    <xf numFmtId="0" fontId="7" fillId="0" borderId="0" xfId="38" applyFont="1" applyFill="1"/>
    <xf numFmtId="0" fontId="21" fillId="0" borderId="0" xfId="0" applyFont="1" applyFill="1" applyAlignment="1">
      <alignment horizontal="right"/>
    </xf>
    <xf numFmtId="14" fontId="40" fillId="0" borderId="0" xfId="38" applyNumberFormat="1" applyFont="1" applyFill="1" applyAlignment="1">
      <alignment horizontal="left"/>
    </xf>
    <xf numFmtId="0" fontId="41" fillId="0" borderId="0" xfId="38" applyFont="1" applyFill="1" applyAlignment="1">
      <alignment horizontal="right"/>
    </xf>
    <xf numFmtId="0" fontId="7" fillId="0" borderId="0" xfId="40" applyFont="1" applyFill="1" applyAlignment="1">
      <alignment horizontal="right"/>
    </xf>
    <xf numFmtId="0" fontId="42" fillId="0" borderId="0" xfId="0" applyFont="1" applyFill="1"/>
    <xf numFmtId="0" fontId="2" fillId="0" borderId="0" xfId="40" applyNumberFormat="1" applyFont="1" applyFill="1" applyBorder="1" applyAlignment="1" applyProtection="1">
      <alignment horizontal="center"/>
    </xf>
    <xf numFmtId="14" fontId="43" fillId="0" borderId="0" xfId="0" applyNumberFormat="1" applyFont="1" applyFill="1" applyBorder="1" applyAlignment="1"/>
    <xf numFmtId="0" fontId="9" fillId="0" borderId="0" xfId="40" applyFont="1" applyFill="1" applyAlignment="1">
      <alignment horizontal="right"/>
    </xf>
    <xf numFmtId="165" fontId="44" fillId="0" borderId="0" xfId="40" applyNumberFormat="1" applyFont="1" applyFill="1" applyAlignment="1">
      <alignment horizontal="center"/>
    </xf>
    <xf numFmtId="165" fontId="2" fillId="34" borderId="1" xfId="40" applyNumberFormat="1" applyFill="1" applyBorder="1" applyAlignment="1">
      <alignment horizontal="right"/>
    </xf>
    <xf numFmtId="0" fontId="1" fillId="0" borderId="0" xfId="40" applyNumberFormat="1" applyFont="1" applyFill="1" applyBorder="1" applyAlignment="1" applyProtection="1"/>
    <xf numFmtId="0" fontId="1" fillId="0" borderId="0" xfId="40" applyFont="1" applyFill="1" applyAlignment="1">
      <alignment horizontal="center"/>
    </xf>
    <xf numFmtId="0" fontId="1" fillId="0" borderId="0" xfId="0" applyFont="1" applyFill="1"/>
    <xf numFmtId="165" fontId="45" fillId="0" borderId="0" xfId="40" applyNumberFormat="1" applyFont="1" applyFill="1" applyAlignment="1">
      <alignment horizontal="center"/>
    </xf>
    <xf numFmtId="0" fontId="46" fillId="0" borderId="0" xfId="39" applyNumberFormat="1" applyFont="1" applyFill="1" applyBorder="1" applyAlignment="1" applyProtection="1">
      <alignment horizontal="center"/>
    </xf>
    <xf numFmtId="0" fontId="2" fillId="0" borderId="0" xfId="48" applyNumberFormat="1" applyFont="1" applyFill="1" applyBorder="1" applyAlignment="1" applyProtection="1"/>
    <xf numFmtId="0" fontId="9" fillId="0" borderId="0" xfId="48" applyFont="1" applyFill="1"/>
    <xf numFmtId="0" fontId="9" fillId="0" borderId="0" xfId="48" applyFont="1" applyFill="1" applyAlignment="1">
      <alignment horizontal="right"/>
    </xf>
    <xf numFmtId="0" fontId="2" fillId="0" borderId="0" xfId="48" applyNumberFormat="1" applyFont="1" applyFill="1" applyBorder="1" applyAlignment="1" applyProtection="1">
      <alignment horizontal="center"/>
    </xf>
    <xf numFmtId="0" fontId="7" fillId="0" borderId="0" xfId="48" applyFont="1" applyFill="1" applyAlignment="1">
      <alignment horizontal="right"/>
    </xf>
    <xf numFmtId="164" fontId="43" fillId="0" borderId="0" xfId="0" applyNumberFormat="1" applyFont="1" applyFill="1" applyBorder="1" applyAlignment="1"/>
    <xf numFmtId="0" fontId="7" fillId="0" borderId="0" xfId="48" applyFont="1" applyFill="1"/>
    <xf numFmtId="0" fontId="9" fillId="0" borderId="0" xfId="48" applyFont="1" applyFill="1" applyAlignment="1">
      <alignment horizontal="left"/>
    </xf>
    <xf numFmtId="0" fontId="1" fillId="0" borderId="0" xfId="48" applyNumberFormat="1" applyFont="1" applyFill="1" applyBorder="1" applyAlignment="1" applyProtection="1"/>
    <xf numFmtId="0" fontId="2" fillId="0" borderId="1" xfId="48" applyFill="1" applyBorder="1"/>
    <xf numFmtId="14" fontId="2" fillId="0" borderId="1" xfId="48" applyNumberFormat="1" applyFill="1" applyBorder="1" applyAlignment="1">
      <alignment horizontal="right"/>
    </xf>
    <xf numFmtId="0" fontId="2" fillId="0" borderId="1" xfId="48" applyFill="1" applyBorder="1" applyAlignment="1">
      <alignment horizontal="right"/>
    </xf>
    <xf numFmtId="165" fontId="2" fillId="0" borderId="1" xfId="48" applyNumberFormat="1" applyFill="1" applyBorder="1" applyAlignment="1">
      <alignment horizontal="right"/>
    </xf>
    <xf numFmtId="166" fontId="2" fillId="0" borderId="1" xfId="48" applyNumberFormat="1" applyFill="1" applyBorder="1" applyAlignment="1">
      <alignment horizontal="right"/>
    </xf>
    <xf numFmtId="166" fontId="2" fillId="0" borderId="1" xfId="39" applyNumberFormat="1" applyFill="1" applyBorder="1" applyAlignment="1">
      <alignment horizontal="right"/>
    </xf>
    <xf numFmtId="165" fontId="2" fillId="34" borderId="1" xfId="48" applyNumberFormat="1" applyFill="1" applyBorder="1" applyAlignment="1">
      <alignment horizontal="right"/>
    </xf>
    <xf numFmtId="0" fontId="2" fillId="0" borderId="0" xfId="48" applyNumberFormat="1" applyFont="1" applyFill="1" applyBorder="1" applyAlignment="1" applyProtection="1">
      <alignment horizontal="right"/>
    </xf>
    <xf numFmtId="165" fontId="2" fillId="0" borderId="0" xfId="48" applyNumberFormat="1" applyFill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65" fontId="2" fillId="0" borderId="0" xfId="48" applyNumberFormat="1" applyFont="1" applyFill="1" applyBorder="1" applyAlignment="1" applyProtection="1">
      <alignment horizontal="right"/>
    </xf>
    <xf numFmtId="1" fontId="9" fillId="0" borderId="0" xfId="48" applyNumberFormat="1" applyFont="1" applyFill="1"/>
    <xf numFmtId="1" fontId="2" fillId="0" borderId="0" xfId="48" applyNumberFormat="1" applyFont="1" applyFill="1" applyBorder="1" applyAlignment="1" applyProtection="1"/>
    <xf numFmtId="0" fontId="46" fillId="0" borderId="0" xfId="36" applyFont="1" applyFill="1"/>
    <xf numFmtId="0" fontId="46" fillId="0" borderId="0" xfId="36" applyFont="1" applyFill="1" applyAlignment="1">
      <alignment horizontal="center"/>
    </xf>
    <xf numFmtId="0" fontId="2" fillId="0" borderId="0" xfId="36" applyFont="1" applyFill="1"/>
    <xf numFmtId="0" fontId="9" fillId="0" borderId="0" xfId="36" applyFont="1" applyFill="1" applyAlignment="1">
      <alignment horizontal="center"/>
    </xf>
    <xf numFmtId="168" fontId="46" fillId="0" borderId="0" xfId="36" applyNumberFormat="1" applyFont="1" applyFill="1" applyBorder="1" applyAlignment="1">
      <alignment horizontal="center"/>
    </xf>
    <xf numFmtId="0" fontId="1" fillId="0" borderId="0" xfId="36" applyFont="1" applyFill="1" applyAlignment="1">
      <alignment horizontal="left"/>
    </xf>
    <xf numFmtId="0" fontId="64" fillId="0" borderId="0" xfId="36" applyFont="1" applyFill="1" applyAlignment="1">
      <alignment horizontal="left"/>
    </xf>
    <xf numFmtId="0" fontId="41" fillId="0" borderId="0" xfId="36" applyFont="1" applyFill="1"/>
    <xf numFmtId="0" fontId="41" fillId="0" borderId="0" xfId="36" applyFont="1" applyFill="1" applyBorder="1" applyAlignment="1">
      <alignment horizontal="right"/>
    </xf>
    <xf numFmtId="0" fontId="64" fillId="0" borderId="0" xfId="36" applyFont="1" applyFill="1" applyBorder="1" applyAlignment="1">
      <alignment horizontal="left"/>
    </xf>
    <xf numFmtId="0" fontId="41" fillId="0" borderId="0" xfId="36" applyFont="1" applyFill="1" applyAlignment="1">
      <alignment horizontal="right"/>
    </xf>
    <xf numFmtId="0" fontId="41" fillId="0" borderId="0" xfId="36" applyFont="1" applyFill="1" applyAlignment="1">
      <alignment horizontal="right" vertical="center"/>
    </xf>
    <xf numFmtId="0" fontId="65" fillId="0" borderId="0" xfId="36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66" fillId="0" borderId="0" xfId="36" applyFont="1" applyFill="1" applyAlignment="1">
      <alignment horizontal="right" vertical="center"/>
    </xf>
    <xf numFmtId="0" fontId="64" fillId="0" borderId="0" xfId="36" applyFont="1" applyFill="1"/>
    <xf numFmtId="0" fontId="64" fillId="0" borderId="0" xfId="36" applyFont="1" applyFill="1" applyAlignment="1">
      <alignment horizontal="right" vertical="center"/>
    </xf>
    <xf numFmtId="0" fontId="1" fillId="0" borderId="0" xfId="36" applyFont="1" applyFill="1" applyAlignment="1">
      <alignment horizontal="right" vertical="center"/>
    </xf>
    <xf numFmtId="0" fontId="41" fillId="0" borderId="0" xfId="36" applyFont="1" applyFill="1" applyBorder="1" applyAlignment="1">
      <alignment horizontal="left"/>
    </xf>
    <xf numFmtId="0" fontId="41" fillId="0" borderId="0" xfId="36" applyFont="1" applyFill="1" applyBorder="1"/>
    <xf numFmtId="0" fontId="1" fillId="0" borderId="0" xfId="0" applyFont="1" applyFill="1" applyBorder="1"/>
    <xf numFmtId="0" fontId="64" fillId="0" borderId="0" xfId="36" applyFont="1" applyFill="1" applyBorder="1"/>
    <xf numFmtId="0" fontId="1" fillId="0" borderId="0" xfId="36" applyFont="1" applyFill="1" applyBorder="1" applyAlignment="1">
      <alignment horizontal="right"/>
    </xf>
    <xf numFmtId="0" fontId="41" fillId="0" borderId="0" xfId="36" applyFont="1" applyFill="1" applyBorder="1" applyAlignment="1">
      <alignment horizontal="right" vertical="center"/>
    </xf>
    <xf numFmtId="0" fontId="64" fillId="0" borderId="0" xfId="36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36" applyFont="1" applyFill="1" applyBorder="1" applyAlignment="1">
      <alignment horizontal="right" vertical="center"/>
    </xf>
    <xf numFmtId="0" fontId="6" fillId="0" borderId="13" xfId="36" applyFont="1" applyFill="1" applyBorder="1"/>
    <xf numFmtId="0" fontId="2" fillId="0" borderId="14" xfId="36" applyFont="1" applyFill="1" applyBorder="1"/>
    <xf numFmtId="0" fontId="6" fillId="0" borderId="14" xfId="0" applyFont="1" applyFill="1" applyBorder="1"/>
    <xf numFmtId="0" fontId="2" fillId="0" borderId="14" xfId="36" applyFont="1" applyFill="1" applyBorder="1" applyAlignment="1">
      <alignment horizontal="left"/>
    </xf>
    <xf numFmtId="0" fontId="6" fillId="0" borderId="14" xfId="36" applyFont="1" applyFill="1" applyBorder="1" applyAlignment="1">
      <alignment horizontal="right"/>
    </xf>
    <xf numFmtId="165" fontId="6" fillId="0" borderId="14" xfId="0" applyNumberFormat="1" applyFont="1" applyFill="1" applyBorder="1"/>
    <xf numFmtId="0" fontId="2" fillId="0" borderId="14" xfId="36" applyFont="1" applyFill="1" applyBorder="1" applyAlignment="1">
      <alignment horizontal="right"/>
    </xf>
    <xf numFmtId="0" fontId="2" fillId="0" borderId="15" xfId="36" applyFont="1" applyFill="1" applyBorder="1"/>
    <xf numFmtId="0" fontId="6" fillId="0" borderId="16" xfId="36" applyFont="1" applyFill="1" applyBorder="1"/>
    <xf numFmtId="0" fontId="2" fillId="0" borderId="0" xfId="36" applyFont="1" applyFill="1" applyBorder="1"/>
    <xf numFmtId="0" fontId="46" fillId="0" borderId="0" xfId="36" applyFont="1" applyFill="1" applyBorder="1" applyAlignment="1">
      <alignment horizontal="left"/>
    </xf>
    <xf numFmtId="0" fontId="2" fillId="0" borderId="0" xfId="36" applyFont="1" applyFill="1" applyBorder="1" applyAlignment="1">
      <alignment horizontal="right"/>
    </xf>
    <xf numFmtId="0" fontId="2" fillId="0" borderId="0" xfId="36" applyFont="1" applyFill="1" applyBorder="1" applyAlignment="1">
      <alignment horizontal="left"/>
    </xf>
    <xf numFmtId="0" fontId="2" fillId="0" borderId="17" xfId="36" applyFont="1" applyFill="1" applyBorder="1"/>
    <xf numFmtId="0" fontId="69" fillId="0" borderId="16" xfId="36" applyFont="1" applyFill="1" applyBorder="1" applyAlignment="1">
      <alignment horizontal="left"/>
    </xf>
    <xf numFmtId="0" fontId="70" fillId="0" borderId="0" xfId="36" applyFont="1" applyFill="1" applyBorder="1" applyAlignment="1">
      <alignment horizontal="left"/>
    </xf>
    <xf numFmtId="0" fontId="71" fillId="0" borderId="0" xfId="36" applyFont="1" applyFill="1" applyBorder="1" applyAlignment="1">
      <alignment horizontal="left"/>
    </xf>
    <xf numFmtId="165" fontId="69" fillId="0" borderId="0" xfId="0" applyNumberFormat="1" applyFont="1" applyFill="1" applyBorder="1" applyAlignment="1">
      <alignment horizontal="left"/>
    </xf>
    <xf numFmtId="0" fontId="70" fillId="0" borderId="17" xfId="36" applyFont="1" applyFill="1" applyBorder="1" applyAlignment="1">
      <alignment horizontal="left"/>
    </xf>
    <xf numFmtId="0" fontId="2" fillId="0" borderId="16" xfId="36" applyFont="1" applyFill="1" applyBorder="1" applyAlignment="1">
      <alignment horizontal="left"/>
    </xf>
    <xf numFmtId="0" fontId="67" fillId="0" borderId="0" xfId="36" applyFont="1" applyFill="1" applyBorder="1"/>
    <xf numFmtId="0" fontId="67" fillId="0" borderId="0" xfId="36" applyFont="1" applyFill="1" applyBorder="1" applyAlignment="1">
      <alignment horizontal="left"/>
    </xf>
    <xf numFmtId="0" fontId="6" fillId="0" borderId="0" xfId="36" applyFont="1" applyFill="1" applyBorder="1"/>
    <xf numFmtId="0" fontId="67" fillId="0" borderId="0" xfId="0" applyFont="1" applyFill="1" applyBorder="1"/>
    <xf numFmtId="0" fontId="67" fillId="0" borderId="0" xfId="0" applyFont="1" applyFill="1" applyBorder="1" applyAlignment="1">
      <alignment horizontal="left"/>
    </xf>
    <xf numFmtId="0" fontId="2" fillId="0" borderId="16" xfId="36" applyFont="1" applyFill="1" applyBorder="1"/>
    <xf numFmtId="0" fontId="6" fillId="0" borderId="0" xfId="0" applyFont="1" applyFill="1" applyBorder="1"/>
    <xf numFmtId="0" fontId="1" fillId="0" borderId="16" xfId="36" applyFont="1" applyFill="1" applyBorder="1"/>
    <xf numFmtId="0" fontId="6" fillId="0" borderId="16" xfId="0" applyFont="1" applyFill="1" applyBorder="1"/>
    <xf numFmtId="0" fontId="41" fillId="0" borderId="17" xfId="36" applyFont="1" applyFill="1" applyBorder="1"/>
    <xf numFmtId="0" fontId="67" fillId="0" borderId="16" xfId="0" applyFont="1" applyFill="1" applyBorder="1"/>
    <xf numFmtId="0" fontId="67" fillId="0" borderId="18" xfId="0" applyFont="1" applyFill="1" applyBorder="1" applyAlignment="1">
      <alignment horizontal="left"/>
    </xf>
    <xf numFmtId="0" fontId="41" fillId="0" borderId="19" xfId="36" applyFont="1" applyFill="1" applyBorder="1"/>
    <xf numFmtId="0" fontId="41" fillId="0" borderId="19" xfId="36" applyFont="1" applyFill="1" applyBorder="1" applyAlignment="1">
      <alignment horizontal="right"/>
    </xf>
    <xf numFmtId="0" fontId="64" fillId="0" borderId="19" xfId="36" applyFont="1" applyFill="1" applyBorder="1" applyAlignment="1">
      <alignment horizontal="left"/>
    </xf>
    <xf numFmtId="0" fontId="69" fillId="0" borderId="16" xfId="36" applyFont="1" applyFill="1" applyBorder="1"/>
    <xf numFmtId="0" fontId="70" fillId="0" borderId="0" xfId="36" applyFont="1" applyFill="1" applyBorder="1"/>
    <xf numFmtId="0" fontId="70" fillId="0" borderId="0" xfId="36" applyFont="1" applyFill="1" applyBorder="1" applyAlignment="1">
      <alignment horizontal="right"/>
    </xf>
    <xf numFmtId="0" fontId="70" fillId="0" borderId="17" xfId="36" applyFont="1" applyFill="1" applyBorder="1"/>
    <xf numFmtId="0" fontId="72" fillId="0" borderId="16" xfId="0" applyFont="1" applyFill="1" applyBorder="1" applyAlignment="1">
      <alignment horizontal="left"/>
    </xf>
    <xf numFmtId="0" fontId="2" fillId="0" borderId="21" xfId="36" applyFont="1" applyFill="1" applyBorder="1"/>
    <xf numFmtId="0" fontId="2" fillId="0" borderId="22" xfId="36" applyFont="1" applyFill="1" applyBorder="1"/>
    <xf numFmtId="167" fontId="46" fillId="35" borderId="13" xfId="41" applyNumberFormat="1" applyFont="1" applyFill="1" applyBorder="1" applyAlignment="1">
      <alignment horizontal="center" vertical="center" wrapText="1"/>
    </xf>
    <xf numFmtId="0" fontId="46" fillId="35" borderId="27" xfId="41" applyFont="1" applyFill="1" applyBorder="1" applyAlignment="1">
      <alignment horizontal="center" vertical="center" wrapText="1"/>
    </xf>
    <xf numFmtId="0" fontId="46" fillId="35" borderId="20" xfId="41" applyFont="1" applyFill="1" applyBorder="1" applyAlignment="1">
      <alignment horizontal="center" vertical="center" wrapText="1"/>
    </xf>
    <xf numFmtId="0" fontId="46" fillId="35" borderId="28" xfId="41" applyFont="1" applyFill="1" applyBorder="1" applyAlignment="1">
      <alignment horizontal="center" vertical="center" wrapText="1"/>
    </xf>
    <xf numFmtId="0" fontId="46" fillId="35" borderId="29" xfId="41" applyFont="1" applyFill="1" applyBorder="1" applyAlignment="1">
      <alignment horizontal="center" vertical="center" wrapText="1"/>
    </xf>
    <xf numFmtId="0" fontId="46" fillId="35" borderId="30" xfId="41" applyFont="1" applyFill="1" applyBorder="1" applyAlignment="1">
      <alignment horizontal="center" vertical="center" wrapText="1"/>
    </xf>
    <xf numFmtId="0" fontId="46" fillId="35" borderId="31" xfId="41" applyFont="1" applyFill="1" applyBorder="1" applyAlignment="1">
      <alignment horizontal="center" vertical="center" wrapText="1"/>
    </xf>
    <xf numFmtId="0" fontId="46" fillId="36" borderId="32" xfId="41" applyFont="1" applyFill="1" applyBorder="1" applyAlignment="1">
      <alignment horizontal="center" vertical="center" wrapText="1"/>
    </xf>
    <xf numFmtId="0" fontId="46" fillId="35" borderId="33" xfId="41" applyFont="1" applyFill="1" applyBorder="1" applyAlignment="1">
      <alignment horizontal="center" vertical="center" wrapText="1"/>
    </xf>
    <xf numFmtId="0" fontId="46" fillId="35" borderId="32" xfId="41" applyFont="1" applyFill="1" applyBorder="1" applyAlignment="1">
      <alignment horizontal="center" vertical="center" wrapText="1"/>
    </xf>
    <xf numFmtId="0" fontId="46" fillId="35" borderId="34" xfId="41" applyFont="1" applyFill="1" applyBorder="1" applyAlignment="1">
      <alignment horizontal="center" vertical="center" wrapText="1"/>
    </xf>
    <xf numFmtId="0" fontId="73" fillId="36" borderId="27" xfId="41" applyFont="1" applyFill="1" applyBorder="1" applyAlignment="1">
      <alignment horizontal="center" vertical="center" wrapText="1"/>
    </xf>
    <xf numFmtId="0" fontId="73" fillId="36" borderId="18" xfId="41" applyFont="1" applyFill="1" applyBorder="1" applyAlignment="1">
      <alignment horizontal="center" vertical="center" wrapText="1"/>
    </xf>
    <xf numFmtId="0" fontId="73" fillId="36" borderId="32" xfId="41" applyFont="1" applyFill="1" applyBorder="1" applyAlignment="1">
      <alignment horizontal="center" vertical="center" wrapText="1"/>
    </xf>
    <xf numFmtId="167" fontId="2" fillId="35" borderId="16" xfId="41" applyNumberFormat="1" applyFont="1" applyFill="1" applyBorder="1" applyAlignment="1">
      <alignment horizontal="center" vertical="center" wrapText="1"/>
    </xf>
    <xf numFmtId="0" fontId="2" fillId="35" borderId="35" xfId="41" applyFont="1" applyFill="1" applyBorder="1" applyAlignment="1">
      <alignment horizontal="center" vertical="center" wrapText="1"/>
    </xf>
    <xf numFmtId="0" fontId="2" fillId="35" borderId="36" xfId="41" applyFont="1" applyFill="1" applyBorder="1" applyAlignment="1">
      <alignment horizontal="center" vertical="center" wrapText="1"/>
    </xf>
    <xf numFmtId="0" fontId="2" fillId="35" borderId="37" xfId="41" applyFont="1" applyFill="1" applyBorder="1" applyAlignment="1">
      <alignment horizontal="center" vertical="center" wrapText="1"/>
    </xf>
    <xf numFmtId="0" fontId="2" fillId="35" borderId="38" xfId="41" applyFont="1" applyFill="1" applyBorder="1" applyAlignment="1">
      <alignment horizontal="center" vertical="center" wrapText="1"/>
    </xf>
    <xf numFmtId="0" fontId="2" fillId="35" borderId="39" xfId="41" applyFont="1" applyFill="1" applyBorder="1" applyAlignment="1">
      <alignment horizontal="center" vertical="center" wrapText="1"/>
    </xf>
    <xf numFmtId="0" fontId="2" fillId="35" borderId="40" xfId="41" applyFont="1" applyFill="1" applyBorder="1" applyAlignment="1">
      <alignment horizontal="center" vertical="center" wrapText="1"/>
    </xf>
    <xf numFmtId="0" fontId="2" fillId="36" borderId="36" xfId="41" applyFont="1" applyFill="1" applyBorder="1" applyAlignment="1">
      <alignment horizontal="center" vertical="center" wrapText="1"/>
    </xf>
    <xf numFmtId="0" fontId="2" fillId="35" borderId="41" xfId="41" applyFont="1" applyFill="1" applyBorder="1" applyAlignment="1">
      <alignment horizontal="center" vertical="center" wrapText="1"/>
    </xf>
    <xf numFmtId="0" fontId="2" fillId="35" borderId="42" xfId="41" applyFont="1" applyFill="1" applyBorder="1" applyAlignment="1">
      <alignment horizontal="center" vertical="center" wrapText="1"/>
    </xf>
    <xf numFmtId="0" fontId="2" fillId="36" borderId="42" xfId="41" applyFont="1" applyFill="1" applyBorder="1" applyAlignment="1">
      <alignment horizontal="center" vertical="center" wrapText="1"/>
    </xf>
    <xf numFmtId="0" fontId="2" fillId="35" borderId="43" xfId="41" applyFont="1" applyFill="1" applyBorder="1" applyAlignment="1">
      <alignment horizontal="center" vertical="center" wrapText="1"/>
    </xf>
    <xf numFmtId="0" fontId="2" fillId="36" borderId="35" xfId="41" applyFont="1" applyFill="1" applyBorder="1" applyAlignment="1">
      <alignment horizontal="center" vertical="center" wrapText="1"/>
    </xf>
    <xf numFmtId="0" fontId="2" fillId="36" borderId="35" xfId="36" applyFont="1" applyFill="1" applyBorder="1" applyAlignment="1">
      <alignment horizontal="center" vertical="center" wrapText="1"/>
    </xf>
    <xf numFmtId="2" fontId="5" fillId="0" borderId="27" xfId="36" applyNumberFormat="1" applyFont="1" applyFill="1" applyBorder="1"/>
    <xf numFmtId="1" fontId="5" fillId="0" borderId="44" xfId="36" applyNumberFormat="1" applyFont="1" applyFill="1" applyBorder="1" applyAlignment="1">
      <alignment horizontal="center"/>
    </xf>
    <xf numFmtId="2" fontId="5" fillId="0" borderId="45" xfId="36" applyNumberFormat="1" applyFont="1" applyFill="1" applyBorder="1" applyAlignment="1">
      <alignment horizontal="center"/>
    </xf>
    <xf numFmtId="2" fontId="5" fillId="0" borderId="33" xfId="36" applyNumberFormat="1" applyFont="1" applyFill="1" applyBorder="1" applyAlignment="1">
      <alignment horizontal="center"/>
    </xf>
    <xf numFmtId="2" fontId="5" fillId="0" borderId="29" xfId="36" applyNumberFormat="1" applyFont="1" applyFill="1" applyBorder="1" applyAlignment="1">
      <alignment horizontal="center"/>
    </xf>
    <xf numFmtId="2" fontId="5" fillId="0" borderId="31" xfId="36" applyNumberFormat="1" applyFont="1" applyFill="1" applyBorder="1" applyAlignment="1">
      <alignment horizontal="center"/>
    </xf>
    <xf numFmtId="166" fontId="5" fillId="0" borderId="28" xfId="36" applyNumberFormat="1" applyFont="1" applyFill="1" applyBorder="1" applyAlignment="1">
      <alignment horizontal="center"/>
    </xf>
    <xf numFmtId="166" fontId="5" fillId="0" borderId="29" xfId="36" applyNumberFormat="1" applyFont="1" applyFill="1" applyBorder="1" applyAlignment="1">
      <alignment horizontal="center"/>
    </xf>
    <xf numFmtId="166" fontId="5" fillId="0" borderId="30" xfId="36" applyNumberFormat="1" applyFont="1" applyFill="1" applyBorder="1" applyAlignment="1">
      <alignment horizontal="center"/>
    </xf>
    <xf numFmtId="166" fontId="5" fillId="0" borderId="33" xfId="36" applyNumberFormat="1" applyFont="1" applyFill="1" applyBorder="1" applyAlignment="1">
      <alignment horizontal="center"/>
    </xf>
    <xf numFmtId="166" fontId="5" fillId="0" borderId="31" xfId="36" applyNumberFormat="1" applyFont="1" applyFill="1" applyBorder="1" applyAlignment="1">
      <alignment horizontal="center"/>
    </xf>
    <xf numFmtId="165" fontId="5" fillId="36" borderId="32" xfId="36" applyNumberFormat="1" applyFont="1" applyFill="1" applyBorder="1" applyAlignment="1">
      <alignment horizontal="center"/>
    </xf>
    <xf numFmtId="2" fontId="5" fillId="0" borderId="28" xfId="36" applyNumberFormat="1" applyFont="1" applyFill="1" applyBorder="1" applyAlignment="1">
      <alignment horizontal="center"/>
    </xf>
    <xf numFmtId="2" fontId="5" fillId="0" borderId="34" xfId="36" applyNumberFormat="1" applyFont="1" applyFill="1" applyBorder="1" applyAlignment="1">
      <alignment horizontal="center"/>
    </xf>
    <xf numFmtId="165" fontId="5" fillId="36" borderId="27" xfId="36" applyNumberFormat="1" applyFont="1" applyFill="1" applyBorder="1" applyAlignment="1">
      <alignment horizontal="center"/>
    </xf>
    <xf numFmtId="165" fontId="2" fillId="36" borderId="28" xfId="41" applyNumberFormat="1" applyFont="1" applyFill="1" applyBorder="1" applyAlignment="1">
      <alignment horizontal="center"/>
    </xf>
    <xf numFmtId="165" fontId="2" fillId="36" borderId="31" xfId="36" applyNumberFormat="1" applyFont="1" applyFill="1" applyBorder="1" applyAlignment="1">
      <alignment horizontal="center" vertical="center" wrapText="1"/>
    </xf>
    <xf numFmtId="2" fontId="5" fillId="0" borderId="46" xfId="36" applyNumberFormat="1" applyFont="1" applyFill="1" applyBorder="1"/>
    <xf numFmtId="1" fontId="5" fillId="0" borderId="47" xfId="36" applyNumberFormat="1" applyFont="1" applyFill="1" applyBorder="1" applyAlignment="1">
      <alignment horizontal="center"/>
    </xf>
    <xf numFmtId="2" fontId="5" fillId="0" borderId="48" xfId="36" applyNumberFormat="1" applyFont="1" applyFill="1" applyBorder="1" applyAlignment="1">
      <alignment horizontal="center"/>
    </xf>
    <xf numFmtId="2" fontId="5" fillId="0" borderId="49" xfId="36" applyNumberFormat="1" applyFont="1" applyFill="1" applyBorder="1" applyAlignment="1">
      <alignment horizontal="center"/>
    </xf>
    <xf numFmtId="2" fontId="5" fillId="0" borderId="1" xfId="36" applyNumberFormat="1" applyFont="1" applyFill="1" applyBorder="1" applyAlignment="1">
      <alignment horizontal="center"/>
    </xf>
    <xf numFmtId="2" fontId="5" fillId="0" borderId="50" xfId="36" applyNumberFormat="1" applyFont="1" applyFill="1" applyBorder="1" applyAlignment="1">
      <alignment horizontal="center"/>
    </xf>
    <xf numFmtId="166" fontId="5" fillId="0" borderId="51" xfId="36" applyNumberFormat="1" applyFont="1" applyFill="1" applyBorder="1" applyAlignment="1">
      <alignment horizontal="center"/>
    </xf>
    <xf numFmtId="166" fontId="5" fillId="0" borderId="1" xfId="36" applyNumberFormat="1" applyFont="1" applyFill="1" applyBorder="1" applyAlignment="1">
      <alignment horizontal="center"/>
    </xf>
    <xf numFmtId="166" fontId="5" fillId="0" borderId="52" xfId="36" applyNumberFormat="1" applyFont="1" applyFill="1" applyBorder="1" applyAlignment="1">
      <alignment horizontal="center"/>
    </xf>
    <xf numFmtId="166" fontId="5" fillId="0" borderId="49" xfId="36" applyNumberFormat="1" applyFont="1" applyFill="1" applyBorder="1" applyAlignment="1">
      <alignment horizontal="center"/>
    </xf>
    <xf numFmtId="166" fontId="5" fillId="0" borderId="50" xfId="36" applyNumberFormat="1" applyFont="1" applyFill="1" applyBorder="1" applyAlignment="1">
      <alignment horizontal="center"/>
    </xf>
    <xf numFmtId="165" fontId="5" fillId="36" borderId="53" xfId="36" applyNumberFormat="1" applyFont="1" applyFill="1" applyBorder="1" applyAlignment="1">
      <alignment horizontal="center"/>
    </xf>
    <xf numFmtId="2" fontId="5" fillId="0" borderId="51" xfId="36" applyNumberFormat="1" applyFont="1" applyFill="1" applyBorder="1" applyAlignment="1">
      <alignment horizontal="center"/>
    </xf>
    <xf numFmtId="2" fontId="5" fillId="0" borderId="54" xfId="36" applyNumberFormat="1" applyFont="1" applyFill="1" applyBorder="1" applyAlignment="1">
      <alignment horizontal="center"/>
    </xf>
    <xf numFmtId="165" fontId="5" fillId="36" borderId="46" xfId="36" applyNumberFormat="1" applyFont="1" applyFill="1" applyBorder="1" applyAlignment="1">
      <alignment horizontal="center"/>
    </xf>
    <xf numFmtId="165" fontId="2" fillId="36" borderId="51" xfId="41" applyNumberFormat="1" applyFont="1" applyFill="1" applyBorder="1" applyAlignment="1">
      <alignment horizontal="center"/>
    </xf>
    <xf numFmtId="165" fontId="2" fillId="36" borderId="50" xfId="36" applyNumberFormat="1" applyFont="1" applyFill="1" applyBorder="1" applyAlignment="1">
      <alignment horizontal="center" vertical="center" wrapText="1"/>
    </xf>
    <xf numFmtId="2" fontId="5" fillId="0" borderId="35" xfId="36" applyNumberFormat="1" applyFont="1" applyFill="1" applyBorder="1"/>
    <xf numFmtId="1" fontId="5" fillId="0" borderId="55" xfId="36" applyNumberFormat="1" applyFont="1" applyFill="1" applyBorder="1" applyAlignment="1">
      <alignment horizontal="center"/>
    </xf>
    <xf numFmtId="2" fontId="5" fillId="0" borderId="56" xfId="36" applyNumberFormat="1" applyFont="1" applyFill="1" applyBorder="1" applyAlignment="1">
      <alignment horizontal="center"/>
    </xf>
    <xf numFmtId="2" fontId="5" fillId="0" borderId="41" xfId="36" applyNumberFormat="1" applyFont="1" applyFill="1" applyBorder="1" applyAlignment="1">
      <alignment horizontal="center"/>
    </xf>
    <xf numFmtId="2" fontId="5" fillId="0" borderId="38" xfId="36" applyNumberFormat="1" applyFont="1" applyFill="1" applyBorder="1" applyAlignment="1">
      <alignment horizontal="center"/>
    </xf>
    <xf numFmtId="2" fontId="5" fillId="0" borderId="40" xfId="36" applyNumberFormat="1" applyFont="1" applyFill="1" applyBorder="1" applyAlignment="1">
      <alignment horizontal="center"/>
    </xf>
    <xf numFmtId="166" fontId="5" fillId="0" borderId="37" xfId="36" applyNumberFormat="1" applyFont="1" applyFill="1" applyBorder="1" applyAlignment="1">
      <alignment horizontal="center"/>
    </xf>
    <xf numFmtId="166" fontId="5" fillId="0" borderId="38" xfId="36" applyNumberFormat="1" applyFont="1" applyFill="1" applyBorder="1" applyAlignment="1">
      <alignment horizontal="center"/>
    </xf>
    <xf numFmtId="166" fontId="5" fillId="0" borderId="39" xfId="36" applyNumberFormat="1" applyFont="1" applyFill="1" applyBorder="1" applyAlignment="1">
      <alignment horizontal="center"/>
    </xf>
    <xf numFmtId="166" fontId="5" fillId="0" borderId="41" xfId="36" applyNumberFormat="1" applyFont="1" applyFill="1" applyBorder="1" applyAlignment="1">
      <alignment horizontal="center"/>
    </xf>
    <xf numFmtId="166" fontId="5" fillId="0" borderId="40" xfId="36" applyNumberFormat="1" applyFont="1" applyFill="1" applyBorder="1" applyAlignment="1">
      <alignment horizontal="center"/>
    </xf>
    <xf numFmtId="165" fontId="5" fillId="36" borderId="42" xfId="36" applyNumberFormat="1" applyFont="1" applyFill="1" applyBorder="1" applyAlignment="1">
      <alignment horizontal="center"/>
    </xf>
    <xf numFmtId="2" fontId="5" fillId="0" borderId="57" xfId="36" applyNumberFormat="1" applyFont="1" applyFill="1" applyBorder="1" applyAlignment="1">
      <alignment horizontal="center"/>
    </xf>
    <xf numFmtId="2" fontId="5" fillId="0" borderId="58" xfId="36" applyNumberFormat="1" applyFont="1" applyFill="1" applyBorder="1" applyAlignment="1">
      <alignment horizontal="center"/>
    </xf>
    <xf numFmtId="2" fontId="5" fillId="0" borderId="43" xfId="36" applyNumberFormat="1" applyFont="1" applyFill="1" applyBorder="1" applyAlignment="1">
      <alignment horizontal="center"/>
    </xf>
    <xf numFmtId="165" fontId="5" fillId="36" borderId="35" xfId="36" applyNumberFormat="1" applyFont="1" applyFill="1" applyBorder="1" applyAlignment="1">
      <alignment horizontal="center"/>
    </xf>
    <xf numFmtId="165" fontId="2" fillId="36" borderId="37" xfId="41" applyNumberFormat="1" applyFont="1" applyFill="1" applyBorder="1" applyAlignment="1">
      <alignment horizontal="center"/>
    </xf>
    <xf numFmtId="165" fontId="2" fillId="36" borderId="40" xfId="36" applyNumberFormat="1" applyFont="1" applyFill="1" applyBorder="1" applyAlignment="1">
      <alignment horizontal="center" vertical="center" wrapText="1"/>
    </xf>
    <xf numFmtId="165" fontId="5" fillId="36" borderId="59" xfId="36" applyNumberFormat="1" applyFont="1" applyFill="1" applyBorder="1" applyAlignment="1">
      <alignment horizontal="center"/>
    </xf>
    <xf numFmtId="164" fontId="2" fillId="0" borderId="27" xfId="41" applyNumberFormat="1" applyFont="1" applyFill="1" applyBorder="1" applyAlignment="1">
      <alignment horizontal="left"/>
    </xf>
    <xf numFmtId="1" fontId="6" fillId="0" borderId="28" xfId="36" applyNumberFormat="1" applyFont="1" applyFill="1" applyBorder="1" applyAlignment="1">
      <alignment horizontal="center"/>
    </xf>
    <xf numFmtId="2" fontId="6" fillId="0" borderId="30" xfId="36" applyNumberFormat="1" applyFont="1" applyFill="1" applyBorder="1"/>
    <xf numFmtId="2" fontId="6" fillId="0" borderId="33" xfId="36" applyNumberFormat="1" applyFont="1" applyFill="1" applyBorder="1"/>
    <xf numFmtId="2" fontId="6" fillId="0" borderId="29" xfId="36" applyNumberFormat="1" applyFont="1" applyFill="1" applyBorder="1"/>
    <xf numFmtId="2" fontId="6" fillId="0" borderId="31" xfId="36" applyNumberFormat="1" applyFont="1" applyFill="1" applyBorder="1"/>
    <xf numFmtId="166" fontId="6" fillId="0" borderId="28" xfId="36" applyNumberFormat="1" applyFont="1" applyFill="1" applyBorder="1"/>
    <xf numFmtId="166" fontId="6" fillId="0" borderId="29" xfId="36" applyNumberFormat="1" applyFont="1" applyFill="1" applyBorder="1"/>
    <xf numFmtId="166" fontId="6" fillId="0" borderId="30" xfId="36" applyNumberFormat="1" applyFont="1" applyFill="1" applyBorder="1"/>
    <xf numFmtId="166" fontId="6" fillId="0" borderId="33" xfId="36" applyNumberFormat="1" applyFont="1" applyFill="1" applyBorder="1"/>
    <xf numFmtId="166" fontId="6" fillId="0" borderId="31" xfId="36" applyNumberFormat="1" applyFont="1" applyFill="1" applyBorder="1"/>
    <xf numFmtId="165" fontId="6" fillId="0" borderId="32" xfId="36" applyNumberFormat="1" applyFont="1" applyFill="1" applyBorder="1"/>
    <xf numFmtId="165" fontId="6" fillId="0" borderId="27" xfId="36" applyNumberFormat="1" applyFont="1" applyFill="1" applyBorder="1"/>
    <xf numFmtId="165" fontId="6" fillId="0" borderId="60" xfId="36" applyNumberFormat="1" applyFont="1" applyFill="1" applyBorder="1"/>
    <xf numFmtId="164" fontId="2" fillId="0" borderId="61" xfId="41" applyNumberFormat="1" applyFont="1" applyFill="1" applyBorder="1" applyAlignment="1">
      <alignment horizontal="left"/>
    </xf>
    <xf numFmtId="1" fontId="67" fillId="0" borderId="57" xfId="36" applyNumberFormat="1" applyFont="1" applyFill="1" applyBorder="1" applyAlignment="1">
      <alignment horizontal="center"/>
    </xf>
    <xf numFmtId="2" fontId="67" fillId="0" borderId="62" xfId="36" applyNumberFormat="1" applyFont="1" applyFill="1" applyBorder="1"/>
    <xf numFmtId="2" fontId="67" fillId="0" borderId="63" xfId="36" applyNumberFormat="1" applyFont="1" applyFill="1" applyBorder="1"/>
    <xf numFmtId="2" fontId="67" fillId="0" borderId="58" xfId="36" applyNumberFormat="1" applyFont="1" applyFill="1" applyBorder="1"/>
    <xf numFmtId="2" fontId="67" fillId="0" borderId="64" xfId="36" applyNumberFormat="1" applyFont="1" applyFill="1" applyBorder="1"/>
    <xf numFmtId="166" fontId="67" fillId="37" borderId="57" xfId="36" applyNumberFormat="1" applyFont="1" applyFill="1" applyBorder="1"/>
    <xf numFmtId="166" fontId="67" fillId="37" borderId="58" xfId="36" applyNumberFormat="1" applyFont="1" applyFill="1" applyBorder="1"/>
    <xf numFmtId="166" fontId="67" fillId="37" borderId="62" xfId="36" applyNumberFormat="1" applyFont="1" applyFill="1" applyBorder="1"/>
    <xf numFmtId="166" fontId="67" fillId="37" borderId="63" xfId="36" applyNumberFormat="1" applyFont="1" applyFill="1" applyBorder="1"/>
    <xf numFmtId="166" fontId="67" fillId="37" borderId="64" xfId="36" applyNumberFormat="1" applyFont="1" applyFill="1" applyBorder="1"/>
    <xf numFmtId="165" fontId="67" fillId="0" borderId="59" xfId="36" applyNumberFormat="1" applyFont="1" applyFill="1" applyBorder="1"/>
    <xf numFmtId="165" fontId="67" fillId="0" borderId="61" xfId="36" applyNumberFormat="1" applyFont="1" applyFill="1" applyBorder="1"/>
    <xf numFmtId="165" fontId="67" fillId="0" borderId="65" xfId="36" applyNumberFormat="1" applyFont="1" applyFill="1" applyBorder="1"/>
    <xf numFmtId="164" fontId="2" fillId="0" borderId="0" xfId="41" applyNumberFormat="1" applyFont="1" applyFill="1" applyBorder="1" applyAlignment="1">
      <alignment horizontal="left"/>
    </xf>
    <xf numFmtId="2" fontId="6" fillId="0" borderId="0" xfId="36" applyNumberFormat="1" applyFont="1" applyFill="1" applyBorder="1"/>
    <xf numFmtId="2" fontId="6" fillId="37" borderId="0" xfId="36" applyNumberFormat="1" applyFont="1" applyFill="1" applyBorder="1"/>
    <xf numFmtId="165" fontId="6" fillId="0" borderId="0" xfId="36" applyNumberFormat="1" applyFont="1" applyFill="1" applyBorder="1"/>
    <xf numFmtId="166" fontId="2" fillId="0" borderId="0" xfId="41" applyNumberFormat="1" applyFont="1" applyFill="1" applyBorder="1" applyAlignment="1">
      <alignment horizontal="center"/>
    </xf>
    <xf numFmtId="166" fontId="74" fillId="0" borderId="0" xfId="36" applyNumberFormat="1" applyFont="1" applyFill="1" applyBorder="1" applyAlignment="1"/>
    <xf numFmtId="165" fontId="2" fillId="0" borderId="0" xfId="41" applyNumberFormat="1" applyFont="1" applyFill="1" applyBorder="1" applyAlignment="1">
      <alignment horizontal="center"/>
    </xf>
    <xf numFmtId="2" fontId="6" fillId="0" borderId="0" xfId="36" applyNumberFormat="1" applyFont="1" applyFill="1" applyBorder="1" applyAlignment="1"/>
    <xf numFmtId="169" fontId="2" fillId="0" borderId="0" xfId="41" applyNumberFormat="1" applyFont="1" applyFill="1" applyBorder="1" applyAlignment="1">
      <alignment horizontal="center"/>
    </xf>
    <xf numFmtId="2" fontId="2" fillId="0" borderId="0" xfId="36" applyNumberFormat="1" applyFont="1" applyFill="1" applyBorder="1" applyAlignment="1">
      <alignment horizontal="center" vertical="center" wrapText="1"/>
    </xf>
    <xf numFmtId="165" fontId="74" fillId="0" borderId="0" xfId="36" applyNumberFormat="1" applyFont="1" applyFill="1" applyBorder="1" applyAlignment="1"/>
    <xf numFmtId="0" fontId="2" fillId="0" borderId="0" xfId="36" applyFont="1" applyFill="1" applyBorder="1" applyAlignment="1">
      <alignment horizontal="center"/>
    </xf>
    <xf numFmtId="0" fontId="2" fillId="0" borderId="0" xfId="36" applyFont="1" applyFill="1" applyBorder="1" applyAlignment="1"/>
    <xf numFmtId="2" fontId="40" fillId="0" borderId="0" xfId="36" applyNumberFormat="1" applyFont="1" applyFill="1" applyBorder="1" applyAlignment="1">
      <alignment horizontal="center"/>
    </xf>
    <xf numFmtId="2" fontId="76" fillId="0" borderId="0" xfId="36" applyNumberFormat="1" applyFont="1" applyFill="1" applyBorder="1" applyAlignment="1">
      <alignment vertical="center"/>
    </xf>
    <xf numFmtId="0" fontId="2" fillId="0" borderId="0" xfId="36" applyFont="1" applyFill="1" applyBorder="1" applyAlignment="1">
      <alignment horizontal="center" vertical="center" wrapText="1"/>
    </xf>
    <xf numFmtId="49" fontId="6" fillId="0" borderId="0" xfId="36" applyNumberFormat="1" applyFont="1" applyFill="1" applyBorder="1" applyAlignment="1">
      <alignment horizontal="left"/>
    </xf>
    <xf numFmtId="165" fontId="6" fillId="0" borderId="0" xfId="36" applyNumberFormat="1" applyFont="1" applyFill="1" applyBorder="1" applyAlignment="1">
      <alignment horizontal="center"/>
    </xf>
    <xf numFmtId="165" fontId="6" fillId="0" borderId="0" xfId="49" applyNumberFormat="1" applyFont="1" applyFill="1" applyBorder="1" applyAlignment="1">
      <alignment horizontal="center"/>
    </xf>
    <xf numFmtId="2" fontId="2" fillId="0" borderId="0" xfId="49" applyNumberFormat="1" applyFont="1" applyFill="1" applyBorder="1" applyAlignment="1">
      <alignment horizontal="center"/>
    </xf>
    <xf numFmtId="2" fontId="10" fillId="0" borderId="0" xfId="49" applyNumberFormat="1" applyFont="1" applyFill="1" applyBorder="1" applyAlignment="1">
      <alignment vertical="center"/>
    </xf>
    <xf numFmtId="170" fontId="41" fillId="0" borderId="0" xfId="41" applyNumberFormat="1" applyFont="1" applyFill="1" applyBorder="1" applyAlignment="1">
      <alignment horizontal="left"/>
    </xf>
    <xf numFmtId="2" fontId="41" fillId="0" borderId="0" xfId="36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2" fontId="41" fillId="0" borderId="0" xfId="36" applyNumberFormat="1" applyFont="1" applyFill="1" applyBorder="1" applyAlignment="1">
      <alignment horizontal="right"/>
    </xf>
    <xf numFmtId="0" fontId="41" fillId="0" borderId="0" xfId="36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78" fillId="0" borderId="0" xfId="0" applyFont="1"/>
    <xf numFmtId="2" fontId="64" fillId="0" borderId="0" xfId="36" applyNumberFormat="1" applyFont="1" applyFill="1" applyBorder="1" applyAlignment="1">
      <alignment horizontal="left"/>
    </xf>
    <xf numFmtId="2" fontId="79" fillId="0" borderId="0" xfId="36" applyNumberFormat="1" applyFont="1" applyFill="1" applyBorder="1" applyAlignment="1">
      <alignment horizontal="left" vertical="center"/>
    </xf>
    <xf numFmtId="0" fontId="41" fillId="0" borderId="0" xfId="49" applyFont="1" applyFill="1" applyBorder="1" applyAlignment="1">
      <alignment horizontal="left"/>
    </xf>
    <xf numFmtId="2" fontId="80" fillId="0" borderId="0" xfId="36" applyNumberFormat="1" applyFont="1" applyFill="1" applyBorder="1" applyAlignment="1">
      <alignment horizontal="left" vertical="center"/>
    </xf>
    <xf numFmtId="0" fontId="41" fillId="0" borderId="0" xfId="36" applyFont="1" applyFill="1" applyBorder="1" applyAlignment="1">
      <alignment horizontal="center"/>
    </xf>
    <xf numFmtId="2" fontId="81" fillId="0" borderId="0" xfId="36" applyNumberFormat="1" applyFont="1" applyFill="1" applyBorder="1" applyAlignment="1">
      <alignment horizontal="left"/>
    </xf>
    <xf numFmtId="2" fontId="41" fillId="0" borderId="0" xfId="49" applyNumberFormat="1" applyFont="1" applyFill="1" applyBorder="1" applyAlignment="1"/>
    <xf numFmtId="0" fontId="41" fillId="0" borderId="0" xfId="36" applyFont="1" applyFill="1" applyAlignment="1">
      <alignment horizontal="left"/>
    </xf>
    <xf numFmtId="0" fontId="82" fillId="0" borderId="0" xfId="0" applyFont="1" applyAlignment="1">
      <alignment horizontal="right"/>
    </xf>
    <xf numFmtId="2" fontId="82" fillId="0" borderId="0" xfId="0" applyNumberFormat="1" applyFont="1" applyAlignment="1"/>
    <xf numFmtId="0" fontId="78" fillId="0" borderId="0" xfId="0" applyFont="1" applyAlignment="1">
      <alignment horizontal="center"/>
    </xf>
    <xf numFmtId="0" fontId="78" fillId="0" borderId="0" xfId="0" applyFont="1" applyBorder="1"/>
    <xf numFmtId="0" fontId="82" fillId="0" borderId="0" xfId="0" applyFont="1" applyBorder="1"/>
    <xf numFmtId="165" fontId="78" fillId="0" borderId="0" xfId="0" applyNumberFormat="1" applyFont="1"/>
    <xf numFmtId="2" fontId="80" fillId="0" borderId="0" xfId="49" applyNumberFormat="1" applyFont="1" applyFill="1" applyBorder="1" applyAlignment="1">
      <alignment horizontal="left" vertical="center"/>
    </xf>
    <xf numFmtId="0" fontId="78" fillId="0" borderId="0" xfId="0" applyFont="1" applyFill="1" applyAlignment="1">
      <alignment horizontal="left"/>
    </xf>
    <xf numFmtId="0" fontId="41" fillId="0" borderId="0" xfId="49" applyFont="1" applyFill="1" applyAlignment="1">
      <alignment horizontal="left"/>
    </xf>
    <xf numFmtId="0" fontId="41" fillId="0" borderId="0" xfId="36" applyNumberFormat="1" applyFont="1" applyFill="1" applyBorder="1" applyAlignment="1" applyProtection="1">
      <alignment horizontal="left"/>
    </xf>
    <xf numFmtId="0" fontId="41" fillId="0" borderId="0" xfId="49" applyNumberFormat="1" applyFont="1" applyFill="1" applyBorder="1" applyAlignment="1" applyProtection="1">
      <alignment horizontal="left"/>
    </xf>
    <xf numFmtId="0" fontId="83" fillId="0" borderId="0" xfId="0" applyFont="1"/>
    <xf numFmtId="0" fontId="83" fillId="0" borderId="0" xfId="0" applyFont="1" applyBorder="1"/>
    <xf numFmtId="0" fontId="83" fillId="0" borderId="0" xfId="0" applyFont="1" applyBorder="1" applyAlignment="1">
      <alignment horizontal="center"/>
    </xf>
    <xf numFmtId="165" fontId="83" fillId="0" borderId="0" xfId="0" applyNumberFormat="1" applyFont="1"/>
    <xf numFmtId="0" fontId="72" fillId="0" borderId="0" xfId="0" applyFont="1" applyAlignment="1">
      <alignment horizontal="center"/>
    </xf>
    <xf numFmtId="0" fontId="78" fillId="0" borderId="0" xfId="0" applyFont="1" applyAlignment="1">
      <alignment vertical="center" wrapText="1"/>
    </xf>
    <xf numFmtId="0" fontId="84" fillId="0" borderId="0" xfId="0" applyFont="1" applyAlignment="1">
      <alignment vertical="center" wrapText="1"/>
    </xf>
    <xf numFmtId="0" fontId="85" fillId="0" borderId="0" xfId="0" applyFont="1" applyAlignment="1">
      <alignment horizontal="left" vertical="center"/>
    </xf>
    <xf numFmtId="165" fontId="85" fillId="0" borderId="0" xfId="0" applyNumberFormat="1" applyFont="1" applyAlignment="1">
      <alignment horizontal="left" vertical="center"/>
    </xf>
    <xf numFmtId="169" fontId="85" fillId="0" borderId="0" xfId="0" applyNumberFormat="1" applyFont="1"/>
    <xf numFmtId="0" fontId="12" fillId="0" borderId="0" xfId="0" applyFont="1" applyAlignment="1">
      <alignment vertical="center" wrapText="1"/>
    </xf>
    <xf numFmtId="0" fontId="86" fillId="0" borderId="0" xfId="0" applyFont="1" applyFill="1" applyAlignment="1">
      <alignment horizontal="center"/>
    </xf>
    <xf numFmtId="0" fontId="85" fillId="0" borderId="0" xfId="0" applyFont="1"/>
    <xf numFmtId="0" fontId="85" fillId="0" borderId="0" xfId="0" applyFont="1" applyAlignment="1">
      <alignment vertical="center" wrapText="1"/>
    </xf>
    <xf numFmtId="0" fontId="84" fillId="0" borderId="0" xfId="0" applyFont="1"/>
    <xf numFmtId="165" fontId="84" fillId="0" borderId="0" xfId="0" applyNumberFormat="1" applyFont="1" applyAlignment="1">
      <alignment vertical="center" wrapText="1"/>
    </xf>
    <xf numFmtId="169" fontId="84" fillId="0" borderId="0" xfId="0" applyNumberFormat="1" applyFont="1"/>
    <xf numFmtId="0" fontId="0" fillId="0" borderId="0" xfId="0" applyFont="1" applyAlignment="1">
      <alignment vertical="center" wrapText="1"/>
    </xf>
    <xf numFmtId="0" fontId="72" fillId="0" borderId="0" xfId="0" applyFont="1" applyAlignment="1">
      <alignment horizontal="right"/>
    </xf>
    <xf numFmtId="0" fontId="88" fillId="0" borderId="0" xfId="0" applyFont="1" applyFill="1"/>
    <xf numFmtId="14" fontId="72" fillId="0" borderId="19" xfId="0" applyNumberFormat="1" applyFont="1" applyBorder="1" applyAlignment="1"/>
    <xf numFmtId="0" fontId="84" fillId="0" borderId="19" xfId="0" applyFont="1" applyBorder="1"/>
    <xf numFmtId="14" fontId="72" fillId="0" borderId="0" xfId="0" applyNumberFormat="1" applyFont="1" applyAlignment="1"/>
    <xf numFmtId="2" fontId="72" fillId="0" borderId="0" xfId="0" applyNumberFormat="1" applyFont="1" applyAlignment="1">
      <alignment horizontal="right"/>
    </xf>
    <xf numFmtId="2" fontId="84" fillId="0" borderId="0" xfId="0" applyNumberFormat="1" applyFont="1" applyAlignment="1">
      <alignment horizontal="right"/>
    </xf>
    <xf numFmtId="165" fontId="88" fillId="0" borderId="0" xfId="0" applyNumberFormat="1" applyFont="1" applyFill="1" applyAlignment="1">
      <alignment horizontal="left"/>
    </xf>
    <xf numFmtId="0" fontId="84" fillId="0" borderId="0" xfId="0" applyFont="1" applyBorder="1"/>
    <xf numFmtId="0" fontId="89" fillId="0" borderId="0" xfId="0" applyFont="1" applyBorder="1"/>
    <xf numFmtId="2" fontId="84" fillId="0" borderId="0" xfId="0" applyNumberFormat="1" applyFont="1" applyBorder="1" applyAlignment="1"/>
    <xf numFmtId="0" fontId="84" fillId="0" borderId="0" xfId="0" applyFont="1" applyBorder="1" applyAlignment="1"/>
    <xf numFmtId="165" fontId="88" fillId="0" borderId="0" xfId="0" applyNumberFormat="1" applyFont="1" applyFill="1"/>
    <xf numFmtId="165" fontId="6" fillId="0" borderId="0" xfId="0" applyNumberFormat="1" applyFont="1" applyFill="1"/>
    <xf numFmtId="0" fontId="84" fillId="0" borderId="78" xfId="0" applyFont="1" applyBorder="1"/>
    <xf numFmtId="0" fontId="72" fillId="0" borderId="0" xfId="0" applyFont="1" applyAlignment="1">
      <alignment horizontal="center"/>
    </xf>
    <xf numFmtId="0" fontId="78" fillId="0" borderId="0" xfId="0" applyFont="1" applyAlignment="1">
      <alignment horizontal="left" vertical="center" wrapText="1"/>
    </xf>
    <xf numFmtId="14" fontId="87" fillId="0" borderId="0" xfId="0" applyNumberFormat="1" applyFont="1" applyAlignment="1">
      <alignment horizontal="center" vertical="center" wrapText="1"/>
    </xf>
    <xf numFmtId="2" fontId="72" fillId="0" borderId="19" xfId="0" applyNumberFormat="1" applyFont="1" applyBorder="1" applyAlignment="1">
      <alignment horizontal="center"/>
    </xf>
    <xf numFmtId="2" fontId="72" fillId="0" borderId="0" xfId="0" applyNumberFormat="1" applyFont="1" applyAlignment="1">
      <alignment horizontal="center"/>
    </xf>
    <xf numFmtId="2" fontId="84" fillId="0" borderId="0" xfId="0" applyNumberFormat="1" applyFont="1" applyBorder="1" applyAlignment="1">
      <alignment horizontal="center" vertical="center"/>
    </xf>
    <xf numFmtId="2" fontId="41" fillId="0" borderId="0" xfId="49" applyNumberFormat="1" applyFont="1" applyFill="1" applyBorder="1" applyAlignment="1">
      <alignment horizontal="center" vertical="center"/>
    </xf>
    <xf numFmtId="171" fontId="82" fillId="0" borderId="0" xfId="0" applyNumberFormat="1" applyFont="1" applyAlignment="1">
      <alignment horizontal="center"/>
    </xf>
    <xf numFmtId="2" fontId="43" fillId="0" borderId="0" xfId="0" applyNumberFormat="1" applyFont="1" applyFill="1" applyAlignment="1">
      <alignment horizontal="center"/>
    </xf>
    <xf numFmtId="0" fontId="41" fillId="0" borderId="0" xfId="36" applyFont="1" applyFill="1" applyBorder="1" applyAlignment="1">
      <alignment horizontal="left"/>
    </xf>
    <xf numFmtId="2" fontId="82" fillId="0" borderId="0" xfId="0" applyNumberFormat="1" applyFont="1" applyFill="1" applyAlignment="1">
      <alignment horizontal="center"/>
    </xf>
    <xf numFmtId="165" fontId="75" fillId="0" borderId="64" xfId="36" applyNumberFormat="1" applyFont="1" applyFill="1" applyBorder="1" applyAlignment="1">
      <alignment horizontal="center"/>
    </xf>
    <xf numFmtId="165" fontId="75" fillId="0" borderId="65" xfId="36" applyNumberFormat="1" applyFont="1" applyFill="1" applyBorder="1" applyAlignment="1">
      <alignment horizontal="center"/>
    </xf>
    <xf numFmtId="165" fontId="75" fillId="0" borderId="63" xfId="36" applyNumberFormat="1" applyFont="1" applyFill="1" applyBorder="1" applyAlignment="1">
      <alignment horizontal="center"/>
    </xf>
    <xf numFmtId="165" fontId="75" fillId="0" borderId="68" xfId="36" applyNumberFormat="1" applyFont="1" applyFill="1" applyBorder="1" applyAlignment="1">
      <alignment horizontal="center"/>
    </xf>
    <xf numFmtId="0" fontId="64" fillId="0" borderId="69" xfId="36" applyFont="1" applyFill="1" applyBorder="1" applyAlignment="1">
      <alignment horizontal="center"/>
    </xf>
    <xf numFmtId="2" fontId="64" fillId="0" borderId="69" xfId="36" applyNumberFormat="1" applyFont="1" applyFill="1" applyBorder="1" applyAlignment="1">
      <alignment horizontal="center"/>
    </xf>
    <xf numFmtId="2" fontId="77" fillId="0" borderId="0" xfId="50" applyNumberFormat="1" applyFont="1" applyFill="1" applyBorder="1" applyAlignment="1">
      <alignment horizontal="center" vertical="center"/>
    </xf>
    <xf numFmtId="0" fontId="77" fillId="0" borderId="70" xfId="50" applyFont="1" applyFill="1" applyBorder="1" applyAlignment="1">
      <alignment horizontal="center" vertical="center"/>
    </xf>
    <xf numFmtId="0" fontId="77" fillId="0" borderId="71" xfId="50" applyFont="1" applyFill="1" applyBorder="1" applyAlignment="1">
      <alignment horizontal="center" vertical="center"/>
    </xf>
    <xf numFmtId="0" fontId="77" fillId="0" borderId="72" xfId="50" applyFont="1" applyFill="1" applyBorder="1" applyAlignment="1">
      <alignment horizontal="center" vertical="center"/>
    </xf>
    <xf numFmtId="0" fontId="77" fillId="0" borderId="73" xfId="50" applyFont="1" applyFill="1" applyBorder="1" applyAlignment="1">
      <alignment horizontal="center" vertical="center"/>
    </xf>
    <xf numFmtId="0" fontId="77" fillId="0" borderId="0" xfId="50" applyFont="1" applyFill="1" applyBorder="1" applyAlignment="1">
      <alignment horizontal="center" vertical="center"/>
    </xf>
    <xf numFmtId="0" fontId="77" fillId="0" borderId="74" xfId="50" applyFont="1" applyFill="1" applyBorder="1" applyAlignment="1">
      <alignment horizontal="center" vertical="center"/>
    </xf>
    <xf numFmtId="0" fontId="77" fillId="0" borderId="75" xfId="50" applyFont="1" applyFill="1" applyBorder="1" applyAlignment="1">
      <alignment horizontal="center" vertical="center"/>
    </xf>
    <xf numFmtId="0" fontId="77" fillId="0" borderId="76" xfId="50" applyFont="1" applyFill="1" applyBorder="1" applyAlignment="1">
      <alignment horizontal="center" vertical="center"/>
    </xf>
    <xf numFmtId="0" fontId="77" fillId="0" borderId="77" xfId="50" applyFont="1" applyFill="1" applyBorder="1" applyAlignment="1">
      <alignment horizontal="center" vertical="center"/>
    </xf>
    <xf numFmtId="165" fontId="75" fillId="0" borderId="31" xfId="36" applyNumberFormat="1" applyFont="1" applyFill="1" applyBorder="1" applyAlignment="1">
      <alignment horizontal="center"/>
    </xf>
    <xf numFmtId="165" fontId="75" fillId="0" borderId="33" xfId="36" applyNumberFormat="1" applyFont="1" applyFill="1" applyBorder="1" applyAlignment="1">
      <alignment horizontal="center"/>
    </xf>
    <xf numFmtId="165" fontId="75" fillId="0" borderId="66" xfId="36" applyNumberFormat="1" applyFont="1" applyFill="1" applyBorder="1" applyAlignment="1">
      <alignment horizontal="center"/>
    </xf>
    <xf numFmtId="165" fontId="75" fillId="0" borderId="34" xfId="36" applyNumberFormat="1" applyFont="1" applyFill="1" applyBorder="1" applyAlignment="1">
      <alignment horizontal="center"/>
    </xf>
    <xf numFmtId="49" fontId="75" fillId="0" borderId="61" xfId="36" applyNumberFormat="1" applyFont="1" applyFill="1" applyBorder="1" applyAlignment="1">
      <alignment horizontal="left"/>
    </xf>
    <xf numFmtId="49" fontId="75" fillId="0" borderId="63" xfId="36" applyNumberFormat="1" applyFont="1" applyFill="1" applyBorder="1" applyAlignment="1">
      <alignment horizontal="left"/>
    </xf>
    <xf numFmtId="0" fontId="2" fillId="0" borderId="13" xfId="36" applyFont="1" applyFill="1" applyBorder="1" applyAlignment="1">
      <alignment horizontal="center"/>
    </xf>
    <xf numFmtId="0" fontId="2" fillId="0" borderId="15" xfId="36" applyFont="1" applyFill="1" applyBorder="1" applyAlignment="1">
      <alignment horizontal="center"/>
    </xf>
    <xf numFmtId="0" fontId="2" fillId="0" borderId="14" xfId="36" applyFont="1" applyFill="1" applyBorder="1" applyAlignment="1">
      <alignment horizontal="center"/>
    </xf>
    <xf numFmtId="0" fontId="46" fillId="0" borderId="13" xfId="41" applyFont="1" applyFill="1" applyBorder="1" applyAlignment="1">
      <alignment horizontal="center" wrapText="1"/>
    </xf>
    <xf numFmtId="0" fontId="46" fillId="0" borderId="14" xfId="41" applyFont="1" applyFill="1" applyBorder="1" applyAlignment="1">
      <alignment horizontal="center" wrapText="1"/>
    </xf>
    <xf numFmtId="0" fontId="46" fillId="0" borderId="15" xfId="41" applyFont="1" applyFill="1" applyBorder="1" applyAlignment="1">
      <alignment horizontal="center" wrapText="1"/>
    </xf>
    <xf numFmtId="49" fontId="75" fillId="0" borderId="27" xfId="36" applyNumberFormat="1" applyFont="1" applyFill="1" applyBorder="1" applyAlignment="1">
      <alignment horizontal="left"/>
    </xf>
    <xf numFmtId="49" fontId="75" fillId="0" borderId="33" xfId="36" applyNumberFormat="1" applyFont="1" applyFill="1" applyBorder="1" applyAlignment="1">
      <alignment horizontal="left"/>
    </xf>
    <xf numFmtId="0" fontId="46" fillId="0" borderId="13" xfId="36" applyFont="1" applyFill="1" applyBorder="1" applyAlignment="1">
      <alignment horizontal="center" vertical="center" wrapText="1"/>
    </xf>
    <xf numFmtId="0" fontId="46" fillId="0" borderId="15" xfId="36" applyFont="1" applyFill="1" applyBorder="1" applyAlignment="1">
      <alignment horizontal="center" vertical="center" wrapText="1"/>
    </xf>
    <xf numFmtId="0" fontId="46" fillId="0" borderId="24" xfId="36" applyFont="1" applyFill="1" applyBorder="1" applyAlignment="1">
      <alignment horizontal="center" vertical="center" wrapText="1"/>
    </xf>
    <xf numFmtId="0" fontId="46" fillId="0" borderId="25" xfId="36" applyFont="1" applyFill="1" applyBorder="1" applyAlignment="1">
      <alignment horizontal="center" vertical="center" wrapText="1"/>
    </xf>
    <xf numFmtId="0" fontId="73" fillId="0" borderId="20" xfId="36" applyFont="1" applyFill="1" applyBorder="1" applyAlignment="1">
      <alignment horizontal="center" vertical="center" wrapText="1"/>
    </xf>
    <xf numFmtId="0" fontId="73" fillId="0" borderId="26" xfId="36" applyFont="1" applyFill="1" applyBorder="1" applyAlignment="1">
      <alignment horizontal="center" vertical="center" wrapText="1"/>
    </xf>
    <xf numFmtId="0" fontId="46" fillId="0" borderId="21" xfId="36" applyFont="1" applyFill="1" applyBorder="1" applyAlignment="1">
      <alignment horizontal="center"/>
    </xf>
    <xf numFmtId="0" fontId="46" fillId="0" borderId="22" xfId="36" applyFont="1" applyFill="1" applyBorder="1" applyAlignment="1">
      <alignment horizontal="center"/>
    </xf>
    <xf numFmtId="0" fontId="46" fillId="0" borderId="23" xfId="36" applyFont="1" applyFill="1" applyBorder="1" applyAlignment="1">
      <alignment horizontal="center"/>
    </xf>
    <xf numFmtId="0" fontId="40" fillId="0" borderId="13" xfId="36" applyFont="1" applyFill="1" applyBorder="1" applyAlignment="1">
      <alignment horizontal="center" vertical="center" wrapText="1"/>
    </xf>
    <xf numFmtId="0" fontId="40" fillId="0" borderId="14" xfId="36" applyFont="1" applyFill="1" applyBorder="1" applyAlignment="1">
      <alignment horizontal="center" vertical="center" wrapText="1"/>
    </xf>
    <xf numFmtId="0" fontId="40" fillId="0" borderId="16" xfId="36" applyFont="1" applyFill="1" applyBorder="1" applyAlignment="1">
      <alignment horizontal="center" vertical="center" wrapText="1"/>
    </xf>
    <xf numFmtId="0" fontId="40" fillId="0" borderId="0" xfId="36" applyFont="1" applyFill="1" applyBorder="1" applyAlignment="1">
      <alignment horizontal="center" vertical="center" wrapText="1"/>
    </xf>
    <xf numFmtId="0" fontId="40" fillId="0" borderId="24" xfId="36" applyFont="1" applyFill="1" applyBorder="1" applyAlignment="1">
      <alignment horizontal="center" vertical="center" wrapText="1"/>
    </xf>
    <xf numFmtId="0" fontId="40" fillId="0" borderId="67" xfId="36" applyFont="1" applyFill="1" applyBorder="1" applyAlignment="1">
      <alignment horizontal="center" vertical="center" wrapText="1"/>
    </xf>
  </cellXfs>
  <cellStyles count="51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 customBuiltin="1"/>
    <cellStyle name="Обычный 2" xfId="36"/>
    <cellStyle name="Обычный 2_Лист3" xfId="49"/>
    <cellStyle name="Обычный_Лист3" xfId="50"/>
    <cellStyle name="Обычный_ООО_ЖКС_№_1_Московского_района_18158 21_12_2013_11_36_32" xfId="37"/>
    <cellStyle name="Обычный_СИ-1 (закрытая) - пример" xfId="38"/>
    <cellStyle name="Обычный_СИ-2 (2-х труб. с ГВС) - пример" xfId="39"/>
    <cellStyle name="Обычный_СИ-3 (2-х труб. с ГВС и цир.) - пример" xfId="40"/>
    <cellStyle name="Обычный_СИ-5 (4-х труб.)" xfId="48"/>
    <cellStyle name="Обычный_Шаблон" xfId="41"/>
    <cellStyle name="Плохой 2" xfId="42"/>
    <cellStyle name="Пояснение 2" xfId="43"/>
    <cellStyle name="Примечание 2" xfId="44"/>
    <cellStyle name="Связанная ячейка 2" xfId="45"/>
    <cellStyle name="Текст предупреждения 2" xfId="46"/>
    <cellStyle name="Хороший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97B~1\AppData\Local\Temp\Rar$DIa0.142\&#1054;&#1073;&#1086;&#1088;&#1086;&#1085;&#1085;&#1072;&#1103;,%2022%20&#1048;&#1058;&#1055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97B~1\AppData\Local\Temp\Rar$DIa0.373\&#1054;&#1073;&#1086;&#1088;&#1086;&#1085;&#1085;&#1072;&#1103;,%2022%20&#1048;&#1058;&#1055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97B~1\AppData\Local\Temp\Rar$DIa0.825\&#1058;&#1091;&#1088;&#1073;&#1080;&#1085;&#1085;&#1072;&#1103;,%2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97B~1\AppData\Local\Temp\Rar$DIa0.422\&#1064;&#1083;&#1080;&#1089;&#1089;&#1077;&#1083;&#1100;&#1073;&#1091;&#1088;&#1075;&#1089;&#1082;&#1080;&#1081;%20&#1087;&#1088;.%20(&#1091;&#1095;.1),%2036%20&#1082;.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-17"/>
      <sheetName val="11-17"/>
      <sheetName val="12-17"/>
      <sheetName val="01-18"/>
    </sheetNames>
    <sheetDataSet>
      <sheetData sheetId="0" refreshError="1"/>
      <sheetData sheetId="1" refreshError="1"/>
      <sheetData sheetId="2">
        <row r="50">
          <cell r="D50">
            <v>2635.7170000000001</v>
          </cell>
          <cell r="G50">
            <v>2258.9760000000001</v>
          </cell>
          <cell r="K50">
            <v>376.74099999999999</v>
          </cell>
          <cell r="L50">
            <v>979.06799999999998</v>
          </cell>
          <cell r="O50">
            <v>605.14700000000005</v>
          </cell>
          <cell r="S50">
            <v>373.92</v>
          </cell>
          <cell r="T50">
            <v>29.524000000000001</v>
          </cell>
          <cell r="U50">
            <v>95.26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-17"/>
      <sheetName val="11-17"/>
      <sheetName val="12-17"/>
      <sheetName val="01-18"/>
    </sheetNames>
    <sheetDataSet>
      <sheetData sheetId="0" refreshError="1"/>
      <sheetData sheetId="1" refreshError="1"/>
      <sheetData sheetId="2">
        <row r="50">
          <cell r="D50">
            <v>1539.95</v>
          </cell>
          <cell r="G50">
            <v>1357.0820000000001</v>
          </cell>
          <cell r="K50">
            <v>182.86799999999999</v>
          </cell>
          <cell r="L50">
            <v>586.40899999999999</v>
          </cell>
          <cell r="O50">
            <v>442.76100000000002</v>
          </cell>
          <cell r="S50">
            <v>143.648</v>
          </cell>
          <cell r="T50">
            <v>13.478</v>
          </cell>
          <cell r="U50">
            <v>52.093000000000004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-17"/>
      <sheetName val="11-17"/>
      <sheetName val="12-17"/>
      <sheetName val="01-18"/>
    </sheetNames>
    <sheetDataSet>
      <sheetData sheetId="0"/>
      <sheetData sheetId="1"/>
      <sheetData sheetId="2">
        <row r="50">
          <cell r="D50">
            <v>1397.29</v>
          </cell>
          <cell r="G50">
            <v>1245.8340000000001</v>
          </cell>
          <cell r="K50">
            <v>151.45599999999999</v>
          </cell>
          <cell r="L50">
            <v>440.53800000000001</v>
          </cell>
          <cell r="O50">
            <v>293.34899999999999</v>
          </cell>
          <cell r="S50">
            <v>147.19</v>
          </cell>
          <cell r="T50">
            <v>15.548</v>
          </cell>
          <cell r="U50">
            <v>53.61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-17"/>
      <sheetName val="11-17"/>
      <sheetName val="12-17"/>
      <sheetName val="01-18"/>
    </sheetNames>
    <sheetDataSet>
      <sheetData sheetId="0" refreshError="1"/>
      <sheetData sheetId="1" refreshError="1"/>
      <sheetData sheetId="2">
        <row r="50">
          <cell r="D50">
            <v>995.13</v>
          </cell>
          <cell r="G50">
            <v>1011.23</v>
          </cell>
          <cell r="K50">
            <v>0</v>
          </cell>
          <cell r="L50">
            <v>24.044</v>
          </cell>
          <cell r="M50">
            <v>330.714</v>
          </cell>
          <cell r="P50">
            <v>198.69399999999999</v>
          </cell>
          <cell r="T50">
            <v>132.02000000000001</v>
          </cell>
          <cell r="U50">
            <v>11.568</v>
          </cell>
          <cell r="V50">
            <v>35.612000000000002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1"/>
  <sheetViews>
    <sheetView view="pageBreakPreview" topLeftCell="D31" zoomScale="80" zoomScaleNormal="100" zoomScaleSheetLayoutView="80" workbookViewId="0">
      <selection activeCell="S48" sqref="S48"/>
    </sheetView>
  </sheetViews>
  <sheetFormatPr defaultRowHeight="12.75" x14ac:dyDescent="0.2"/>
  <cols>
    <col min="1" max="1" width="11.42578125" style="1" customWidth="1"/>
    <col min="2" max="2" width="10.42578125" style="1" customWidth="1"/>
    <col min="3" max="3" width="10.7109375" style="1" customWidth="1"/>
    <col min="4" max="4" width="10.42578125" style="1" customWidth="1"/>
    <col min="5" max="5" width="7.7109375" style="1" customWidth="1"/>
    <col min="6" max="6" width="10.85546875" style="1" customWidth="1"/>
    <col min="7" max="7" width="12.28515625" style="1" customWidth="1"/>
    <col min="8" max="8" width="10.5703125" style="1" customWidth="1"/>
    <col min="9" max="9" width="8" style="1" customWidth="1"/>
    <col min="10" max="10" width="8.140625" style="1" customWidth="1"/>
    <col min="11" max="11" width="13" style="1" customWidth="1"/>
    <col min="12" max="12" width="10.28515625" style="1" customWidth="1"/>
    <col min="13" max="13" width="12.85546875" style="1" customWidth="1"/>
    <col min="14" max="14" width="8" style="1" customWidth="1"/>
    <col min="15" max="15" width="10.28515625" style="1" customWidth="1"/>
    <col min="16" max="16" width="8.42578125" style="1" customWidth="1"/>
    <col min="17" max="17" width="8.28515625" style="1" customWidth="1"/>
    <col min="18" max="18" width="9" style="1" customWidth="1"/>
    <col min="19" max="19" width="9.7109375" style="1" customWidth="1"/>
    <col min="20" max="20" width="9.140625" style="1"/>
    <col min="21" max="21" width="10" style="1" customWidth="1"/>
    <col min="22" max="22" width="9.140625" style="1"/>
    <col min="23" max="23" width="4" style="1" customWidth="1"/>
    <col min="24" max="25" width="9.140625" style="3"/>
    <col min="26" max="26" width="12.42578125" style="3" customWidth="1"/>
    <col min="27" max="27" width="4.140625" style="3" customWidth="1"/>
    <col min="28" max="28" width="9.140625" style="2"/>
    <col min="29" max="29" width="4.140625" style="3" customWidth="1"/>
    <col min="30" max="31" width="9.140625" style="3"/>
    <col min="32" max="33" width="9.140625" style="6"/>
    <col min="34" max="34" width="9.140625" style="3"/>
    <col min="35" max="35" width="9.140625" style="1"/>
    <col min="36" max="36" width="13.140625" style="5" customWidth="1"/>
    <col min="37" max="37" width="9.140625" style="4"/>
    <col min="38" max="38" width="9.140625" style="1"/>
    <col min="39" max="39" width="9.140625" style="3"/>
    <col min="40" max="40" width="11.140625" style="2" customWidth="1"/>
    <col min="41" max="16384" width="9.140625" style="1"/>
  </cols>
  <sheetData>
    <row r="1" spans="1:40" ht="15.75" customHeight="1" x14ac:dyDescent="0.25">
      <c r="C1" s="13" t="s">
        <v>92</v>
      </c>
      <c r="E1" s="13"/>
      <c r="F1" s="13"/>
      <c r="G1" s="13"/>
      <c r="H1" s="13"/>
      <c r="I1" s="13"/>
      <c r="J1" s="85" t="s">
        <v>91</v>
      </c>
      <c r="K1" s="84" t="str">
        <f>A17</f>
        <v>23.09.17</v>
      </c>
      <c r="L1" s="85" t="s">
        <v>90</v>
      </c>
      <c r="M1" s="84">
        <f>K1+DAY(SUM(C17:C46)/24-1)</f>
        <v>43030</v>
      </c>
    </row>
    <row r="2" spans="1:40" x14ac:dyDescent="0.2">
      <c r="A2" s="1" t="s">
        <v>89</v>
      </c>
      <c r="B2" s="74" t="s">
        <v>88</v>
      </c>
      <c r="R2" s="1" t="s">
        <v>87</v>
      </c>
    </row>
    <row r="3" spans="1:40" x14ac:dyDescent="0.2">
      <c r="A3" s="1" t="s">
        <v>86</v>
      </c>
      <c r="B3" s="74" t="s">
        <v>85</v>
      </c>
      <c r="L3" s="74" t="s">
        <v>84</v>
      </c>
      <c r="U3" s="83" t="s">
        <v>83</v>
      </c>
    </row>
    <row r="4" spans="1:40" ht="3.75" customHeight="1" x14ac:dyDescent="0.2"/>
    <row r="5" spans="1:40" ht="15.75" customHeight="1" x14ac:dyDescent="0.25">
      <c r="A5" s="13" t="s">
        <v>82</v>
      </c>
      <c r="B5" s="82" t="s">
        <v>81</v>
      </c>
      <c r="F5" s="81"/>
      <c r="G5" s="80"/>
      <c r="H5" s="79"/>
      <c r="L5" s="74" t="s">
        <v>80</v>
      </c>
      <c r="U5" s="78" t="s">
        <v>79</v>
      </c>
    </row>
    <row r="6" spans="1:40" ht="15.75" customHeight="1" x14ac:dyDescent="0.25">
      <c r="A6" s="77" t="s">
        <v>78</v>
      </c>
      <c r="B6" s="13"/>
      <c r="C6" s="11"/>
      <c r="D6" s="76"/>
      <c r="U6" s="75"/>
    </row>
    <row r="7" spans="1:40" ht="6.75" customHeight="1" x14ac:dyDescent="0.2"/>
    <row r="8" spans="1:40" s="2" customFormat="1" x14ac:dyDescent="0.2">
      <c r="A8" s="74"/>
      <c r="B8" s="74" t="s">
        <v>77</v>
      </c>
      <c r="C8" s="74"/>
      <c r="D8" s="7" t="s">
        <v>76</v>
      </c>
      <c r="E8" s="7" t="s">
        <v>75</v>
      </c>
      <c r="J8" s="74" t="s">
        <v>77</v>
      </c>
      <c r="K8" s="74"/>
      <c r="L8" s="7" t="s">
        <v>76</v>
      </c>
      <c r="M8" s="7" t="s">
        <v>75</v>
      </c>
      <c r="AJ8" s="70"/>
      <c r="AK8" s="70"/>
    </row>
    <row r="9" spans="1:40" s="2" customFormat="1" x14ac:dyDescent="0.2">
      <c r="A9" s="73" t="s">
        <v>74</v>
      </c>
      <c r="B9" s="72" t="s">
        <v>68</v>
      </c>
      <c r="C9" s="74"/>
      <c r="D9" s="71" t="s">
        <v>67</v>
      </c>
      <c r="E9" s="71" t="s">
        <v>66</v>
      </c>
      <c r="H9" s="73" t="s">
        <v>73</v>
      </c>
      <c r="I9" s="7"/>
      <c r="J9" s="72" t="s">
        <v>72</v>
      </c>
      <c r="K9" s="72"/>
      <c r="L9" s="71" t="s">
        <v>71</v>
      </c>
      <c r="M9" s="71" t="s">
        <v>70</v>
      </c>
      <c r="AJ9" s="70"/>
      <c r="AK9" s="70"/>
    </row>
    <row r="10" spans="1:40" s="2" customFormat="1" x14ac:dyDescent="0.2">
      <c r="A10" s="73" t="s">
        <v>69</v>
      </c>
      <c r="B10" s="72" t="s">
        <v>68</v>
      </c>
      <c r="C10" s="74"/>
      <c r="D10" s="71" t="s">
        <v>67</v>
      </c>
      <c r="E10" s="71" t="s">
        <v>66</v>
      </c>
      <c r="H10" s="73" t="s">
        <v>65</v>
      </c>
      <c r="I10" s="7"/>
      <c r="J10" s="72" t="s">
        <v>64</v>
      </c>
      <c r="K10" s="72"/>
      <c r="L10" s="71" t="s">
        <v>63</v>
      </c>
      <c r="M10" s="71" t="s">
        <v>62</v>
      </c>
      <c r="P10" s="71"/>
      <c r="Q10" s="7"/>
      <c r="S10" s="7"/>
      <c r="AJ10" s="70"/>
      <c r="AK10" s="70"/>
    </row>
    <row r="11" spans="1:40" s="2" customFormat="1" x14ac:dyDescent="0.2">
      <c r="H11" s="7" t="s">
        <v>61</v>
      </c>
      <c r="I11" s="7"/>
      <c r="J11" s="72" t="s">
        <v>60</v>
      </c>
      <c r="K11" s="72"/>
      <c r="L11" s="71" t="s">
        <v>59</v>
      </c>
      <c r="M11" s="71" t="s">
        <v>58</v>
      </c>
      <c r="P11" s="71"/>
      <c r="Q11" s="7"/>
      <c r="S11" s="7"/>
      <c r="AJ11" s="70"/>
      <c r="AK11" s="70"/>
    </row>
    <row r="12" spans="1:40" ht="6.75" customHeight="1" x14ac:dyDescent="0.2">
      <c r="AB12" s="69"/>
      <c r="AN12" s="69"/>
    </row>
    <row r="13" spans="1:40" s="61" customFormat="1" ht="15" customHeight="1" x14ac:dyDescent="0.25">
      <c r="A13" s="68" t="s">
        <v>57</v>
      </c>
      <c r="B13" s="68"/>
      <c r="C13" s="68"/>
      <c r="D13" s="67"/>
      <c r="F13" s="67"/>
      <c r="I13" s="67"/>
      <c r="R13" s="66"/>
      <c r="S13" s="66"/>
      <c r="T13" s="66"/>
      <c r="U13" s="66"/>
      <c r="V13" s="66"/>
      <c r="W13" s="66"/>
      <c r="X13" s="66"/>
      <c r="Y13" s="66"/>
      <c r="Z13" s="62"/>
      <c r="AA13" s="62"/>
      <c r="AB13" s="2"/>
      <c r="AC13" s="62"/>
      <c r="AD13" s="62"/>
      <c r="AE13" s="65"/>
      <c r="AF13" s="62"/>
      <c r="AG13" s="62"/>
      <c r="AH13" s="62"/>
      <c r="AJ13" s="64"/>
      <c r="AK13" s="63"/>
      <c r="AM13" s="62"/>
    </row>
    <row r="14" spans="1:40" ht="7.5" customHeight="1" x14ac:dyDescent="0.2">
      <c r="AN14" s="59" t="s">
        <v>31</v>
      </c>
    </row>
    <row r="15" spans="1:40" x14ac:dyDescent="0.2">
      <c r="A15" s="29" t="s">
        <v>56</v>
      </c>
      <c r="B15" s="29" t="s">
        <v>55</v>
      </c>
      <c r="C15" s="29" t="s">
        <v>54</v>
      </c>
      <c r="D15" s="29" t="s">
        <v>53</v>
      </c>
      <c r="E15" s="29" t="s">
        <v>52</v>
      </c>
      <c r="F15" s="29" t="s">
        <v>51</v>
      </c>
      <c r="G15" s="29" t="s">
        <v>50</v>
      </c>
      <c r="H15" s="29" t="s">
        <v>49</v>
      </c>
      <c r="I15" s="29" t="s">
        <v>48</v>
      </c>
      <c r="J15" s="29" t="s">
        <v>47</v>
      </c>
      <c r="K15" s="29" t="s">
        <v>46</v>
      </c>
      <c r="L15" s="29" t="s">
        <v>45</v>
      </c>
      <c r="M15" s="29" t="s">
        <v>44</v>
      </c>
      <c r="N15" s="29" t="s">
        <v>43</v>
      </c>
      <c r="O15" s="29" t="s">
        <v>42</v>
      </c>
      <c r="P15" s="29" t="s">
        <v>41</v>
      </c>
      <c r="Q15" s="29" t="s">
        <v>40</v>
      </c>
      <c r="R15" s="29" t="s">
        <v>39</v>
      </c>
      <c r="S15" s="29" t="s">
        <v>38</v>
      </c>
      <c r="T15" s="29" t="s">
        <v>37</v>
      </c>
      <c r="U15" s="29" t="s">
        <v>36</v>
      </c>
      <c r="V15" s="1" t="s">
        <v>35</v>
      </c>
      <c r="X15" s="58" t="s">
        <v>34</v>
      </c>
      <c r="Y15" s="58" t="s">
        <v>33</v>
      </c>
      <c r="Z15" s="58" t="s">
        <v>32</v>
      </c>
      <c r="AA15" s="58"/>
      <c r="AB15" s="57" t="s">
        <v>31</v>
      </c>
      <c r="AC15" s="15"/>
      <c r="AF15" s="54" t="s">
        <v>22</v>
      </c>
      <c r="AJ15" s="51" t="s">
        <v>30</v>
      </c>
      <c r="AM15" s="60" t="s">
        <v>20</v>
      </c>
      <c r="AN15" s="59" t="s">
        <v>23</v>
      </c>
    </row>
    <row r="16" spans="1:40" x14ac:dyDescent="0.2">
      <c r="A16" s="29"/>
      <c r="B16" s="29"/>
      <c r="C16" s="29" t="s">
        <v>29</v>
      </c>
      <c r="D16" s="29" t="s">
        <v>24</v>
      </c>
      <c r="E16" s="29" t="s">
        <v>27</v>
      </c>
      <c r="F16" s="29" t="s">
        <v>28</v>
      </c>
      <c r="G16" s="29" t="s">
        <v>24</v>
      </c>
      <c r="H16" s="29" t="s">
        <v>27</v>
      </c>
      <c r="I16" s="29" t="s">
        <v>28</v>
      </c>
      <c r="J16" s="29" t="s">
        <v>27</v>
      </c>
      <c r="K16" s="29" t="s">
        <v>24</v>
      </c>
      <c r="L16" s="29" t="s">
        <v>26</v>
      </c>
      <c r="M16" s="29" t="s">
        <v>27</v>
      </c>
      <c r="N16" s="29" t="s">
        <v>28</v>
      </c>
      <c r="O16" s="29" t="s">
        <v>26</v>
      </c>
      <c r="P16" s="29" t="s">
        <v>27</v>
      </c>
      <c r="Q16" s="29" t="s">
        <v>28</v>
      </c>
      <c r="R16" s="29" t="s">
        <v>27</v>
      </c>
      <c r="S16" s="29" t="s">
        <v>26</v>
      </c>
      <c r="T16" s="29" t="s">
        <v>25</v>
      </c>
      <c r="U16" s="29" t="s">
        <v>25</v>
      </c>
      <c r="X16" s="58" t="s">
        <v>24</v>
      </c>
      <c r="Y16" s="58" t="s">
        <v>24</v>
      </c>
      <c r="Z16" s="58" t="s">
        <v>24</v>
      </c>
      <c r="AA16" s="58"/>
      <c r="AB16" s="57" t="s">
        <v>23</v>
      </c>
      <c r="AC16" s="15"/>
      <c r="AD16" s="56" t="s">
        <v>22</v>
      </c>
      <c r="AE16" s="55" t="s">
        <v>19</v>
      </c>
      <c r="AF16" s="54" t="s">
        <v>21</v>
      </c>
      <c r="AG16" s="53" t="s">
        <v>19</v>
      </c>
      <c r="AH16" s="52" t="s">
        <v>20</v>
      </c>
      <c r="AJ16" s="51" t="s">
        <v>18</v>
      </c>
      <c r="AK16" s="4" t="s">
        <v>19</v>
      </c>
      <c r="AM16" s="50" t="s">
        <v>18</v>
      </c>
      <c r="AN16" s="49" t="s">
        <v>18</v>
      </c>
    </row>
    <row r="17" spans="1:40" x14ac:dyDescent="0.2">
      <c r="A17" s="47" t="s">
        <v>93</v>
      </c>
      <c r="B17" s="46" t="s">
        <v>87</v>
      </c>
      <c r="C17" s="29">
        <v>24</v>
      </c>
      <c r="D17" s="27">
        <v>243.745</v>
      </c>
      <c r="E17" s="28">
        <v>73.099999999999994</v>
      </c>
      <c r="F17" s="28">
        <v>5.8</v>
      </c>
      <c r="G17" s="27">
        <v>220.84</v>
      </c>
      <c r="H17" s="28">
        <v>51.8</v>
      </c>
      <c r="I17" s="28">
        <v>4.3</v>
      </c>
      <c r="J17" s="31">
        <f t="shared" ref="J17:J41" si="0">E17-H17</f>
        <v>21.299999999999997</v>
      </c>
      <c r="K17" s="45">
        <f t="shared" ref="K17:K41" si="1">ROUND(D17-G17,3)</f>
        <v>22.905000000000001</v>
      </c>
      <c r="L17" s="27">
        <v>141.87299999999999</v>
      </c>
      <c r="M17" s="28">
        <v>73</v>
      </c>
      <c r="N17" s="28" t="s">
        <v>94</v>
      </c>
      <c r="O17" s="27">
        <v>117.30800000000001</v>
      </c>
      <c r="P17" s="28">
        <v>61.2</v>
      </c>
      <c r="Q17" s="28" t="s">
        <v>94</v>
      </c>
      <c r="R17" s="31">
        <f t="shared" ref="R17:R39" si="2">M17-P17</f>
        <v>11.799999999999997</v>
      </c>
      <c r="S17" s="45">
        <f t="shared" ref="S17:S39" si="3">ROUND(L17-O17,3)</f>
        <v>24.565000000000001</v>
      </c>
      <c r="T17" s="27">
        <v>3.0539999999999998</v>
      </c>
      <c r="U17" s="27">
        <v>6.3810000000000002</v>
      </c>
      <c r="V17" s="1" t="s">
        <v>17</v>
      </c>
      <c r="X17" s="44">
        <v>138.51300000000001</v>
      </c>
      <c r="Y17" s="44">
        <v>115.282</v>
      </c>
      <c r="Z17" s="16">
        <f t="shared" ref="Z17:Z46" si="4">ROUND(X17-Y17,3)</f>
        <v>23.231000000000002</v>
      </c>
      <c r="AA17" s="16"/>
      <c r="AB17" s="43">
        <f t="shared" ref="AB17:AB46" si="5">(G17-Y17)/24</f>
        <v>4.39825</v>
      </c>
      <c r="AC17" s="15"/>
      <c r="AD17" s="42">
        <f t="shared" ref="AD17:AD46" si="6">ROUND((D17*E17-G17*H17)/1000,3)</f>
        <v>6.3780000000000001</v>
      </c>
      <c r="AE17" s="41">
        <f t="shared" ref="AE17:AE46" si="7">U17-AD17</f>
        <v>3.0000000000001137E-3</v>
      </c>
      <c r="AF17" s="40">
        <f t="shared" ref="AF17:AF46" si="8">ROUND((M17*X17-P17*Y17)/1000,3)</f>
        <v>3.056</v>
      </c>
      <c r="AG17" s="39">
        <f t="shared" ref="AG17:AG46" si="9">T17-AF17</f>
        <v>-2.0000000000002238E-3</v>
      </c>
      <c r="AH17" s="38">
        <f t="shared" ref="AH17:AH46" si="10">(K17-Z17)/G17*100</f>
        <v>-0.14761818511139307</v>
      </c>
      <c r="AJ17" s="37">
        <f t="shared" ref="AJ17:AJ46" si="11">ROUND((M17*X17+P17*Y17)/1000,3)</f>
        <v>17.167000000000002</v>
      </c>
      <c r="AK17" s="36">
        <f t="shared" ref="AK17:AK46" si="12">T17-AJ17</f>
        <v>-14.113000000000001</v>
      </c>
      <c r="AM17" s="35">
        <f t="shared" ref="AM17:AM46" si="13">(K17-X17-Y17)/G17*100</f>
        <v>-104.55080601340336</v>
      </c>
      <c r="AN17" s="34">
        <f t="shared" ref="AN17:AN46" si="14">G17/24</f>
        <v>9.2016666666666662</v>
      </c>
    </row>
    <row r="18" spans="1:40" x14ac:dyDescent="0.2">
      <c r="A18" s="47" t="s">
        <v>95</v>
      </c>
      <c r="B18" s="46" t="s">
        <v>87</v>
      </c>
      <c r="C18" s="29">
        <v>24</v>
      </c>
      <c r="D18" s="27">
        <v>218.57400000000001</v>
      </c>
      <c r="E18" s="28">
        <v>75.3</v>
      </c>
      <c r="F18" s="28">
        <v>5.8</v>
      </c>
      <c r="G18" s="27">
        <v>195.91</v>
      </c>
      <c r="H18" s="28">
        <v>52.1</v>
      </c>
      <c r="I18" s="28">
        <v>4.2</v>
      </c>
      <c r="J18" s="31">
        <f t="shared" si="0"/>
        <v>23.199999999999996</v>
      </c>
      <c r="K18" s="45">
        <f t="shared" si="1"/>
        <v>22.664000000000001</v>
      </c>
      <c r="L18" s="27">
        <v>131.26300000000001</v>
      </c>
      <c r="M18" s="28">
        <v>74.7</v>
      </c>
      <c r="N18" s="28" t="s">
        <v>94</v>
      </c>
      <c r="O18" s="27">
        <v>106.31</v>
      </c>
      <c r="P18" s="28">
        <v>61.4</v>
      </c>
      <c r="Q18" s="28" t="s">
        <v>94</v>
      </c>
      <c r="R18" s="31">
        <f t="shared" si="2"/>
        <v>13.300000000000004</v>
      </c>
      <c r="S18" s="45">
        <f t="shared" si="3"/>
        <v>24.952999999999999</v>
      </c>
      <c r="T18" s="27">
        <v>3.1549999999999998</v>
      </c>
      <c r="U18" s="27">
        <v>6.2640000000000002</v>
      </c>
      <c r="V18" s="1" t="s">
        <v>17</v>
      </c>
      <c r="X18" s="44">
        <v>128.017</v>
      </c>
      <c r="Y18" s="44">
        <v>104.46299999999999</v>
      </c>
      <c r="Z18" s="16">
        <f t="shared" si="4"/>
        <v>23.553999999999998</v>
      </c>
      <c r="AA18" s="16"/>
      <c r="AB18" s="43">
        <f t="shared" si="5"/>
        <v>3.8102916666666666</v>
      </c>
      <c r="AC18" s="15"/>
      <c r="AD18" s="42">
        <f t="shared" si="6"/>
        <v>6.2519999999999998</v>
      </c>
      <c r="AE18" s="41">
        <f t="shared" si="7"/>
        <v>1.2000000000000455E-2</v>
      </c>
      <c r="AF18" s="40">
        <f t="shared" si="8"/>
        <v>3.149</v>
      </c>
      <c r="AG18" s="39">
        <f t="shared" si="9"/>
        <v>5.9999999999997833E-3</v>
      </c>
      <c r="AH18" s="38">
        <f t="shared" si="10"/>
        <v>-0.45429023531213159</v>
      </c>
      <c r="AJ18" s="37">
        <f t="shared" si="11"/>
        <v>15.977</v>
      </c>
      <c r="AK18" s="36">
        <f t="shared" si="12"/>
        <v>-12.822000000000001</v>
      </c>
      <c r="AM18" s="35">
        <f t="shared" si="13"/>
        <v>-107.09815731713542</v>
      </c>
      <c r="AN18" s="34">
        <f t="shared" si="14"/>
        <v>8.1629166666666659</v>
      </c>
    </row>
    <row r="19" spans="1:40" x14ac:dyDescent="0.2">
      <c r="A19" s="47" t="s">
        <v>96</v>
      </c>
      <c r="B19" s="46" t="s">
        <v>97</v>
      </c>
      <c r="C19" s="29">
        <v>24</v>
      </c>
      <c r="D19" s="27">
        <v>222.67599999999999</v>
      </c>
      <c r="E19" s="28">
        <v>71.400000000000006</v>
      </c>
      <c r="F19" s="28">
        <v>5.9</v>
      </c>
      <c r="G19" s="27">
        <v>199.75700000000001</v>
      </c>
      <c r="H19" s="28">
        <v>50.6</v>
      </c>
      <c r="I19" s="28">
        <v>4.2</v>
      </c>
      <c r="J19" s="31">
        <f t="shared" si="0"/>
        <v>20.800000000000004</v>
      </c>
      <c r="K19" s="45">
        <f t="shared" si="1"/>
        <v>22.919</v>
      </c>
      <c r="L19" s="27">
        <v>134.114</v>
      </c>
      <c r="M19" s="28">
        <v>71</v>
      </c>
      <c r="N19" s="28" t="s">
        <v>94</v>
      </c>
      <c r="O19" s="27">
        <v>108.76600000000001</v>
      </c>
      <c r="P19" s="28">
        <v>59.3</v>
      </c>
      <c r="Q19" s="28" t="s">
        <v>94</v>
      </c>
      <c r="R19" s="31">
        <f t="shared" si="2"/>
        <v>11.700000000000003</v>
      </c>
      <c r="S19" s="45">
        <f t="shared" si="3"/>
        <v>25.347999999999999</v>
      </c>
      <c r="T19" s="27">
        <v>2.968</v>
      </c>
      <c r="U19" s="27">
        <v>5.8129999999999997</v>
      </c>
      <c r="V19" s="1" t="s">
        <v>17</v>
      </c>
      <c r="X19" s="44">
        <v>131.089</v>
      </c>
      <c r="Y19" s="44">
        <v>106.997</v>
      </c>
      <c r="Z19" s="16">
        <f t="shared" si="4"/>
        <v>24.091999999999999</v>
      </c>
      <c r="AA19" s="16"/>
      <c r="AB19" s="43">
        <f t="shared" si="5"/>
        <v>3.8650000000000002</v>
      </c>
      <c r="AC19" s="15"/>
      <c r="AD19" s="42">
        <f t="shared" si="6"/>
        <v>5.7910000000000004</v>
      </c>
      <c r="AE19" s="41">
        <f t="shared" si="7"/>
        <v>2.1999999999999353E-2</v>
      </c>
      <c r="AF19" s="40">
        <f t="shared" si="8"/>
        <v>2.9620000000000002</v>
      </c>
      <c r="AG19" s="39">
        <f t="shared" si="9"/>
        <v>5.9999999999997833E-3</v>
      </c>
      <c r="AH19" s="38">
        <f t="shared" si="10"/>
        <v>-0.58721346435919552</v>
      </c>
      <c r="AJ19" s="37">
        <f t="shared" si="11"/>
        <v>15.651999999999999</v>
      </c>
      <c r="AK19" s="36">
        <f t="shared" si="12"/>
        <v>-12.683999999999999</v>
      </c>
      <c r="AM19" s="35">
        <f t="shared" si="13"/>
        <v>-107.71437296315023</v>
      </c>
      <c r="AN19" s="34">
        <f t="shared" si="14"/>
        <v>8.3232083333333335</v>
      </c>
    </row>
    <row r="20" spans="1:40" x14ac:dyDescent="0.2">
      <c r="A20" s="47" t="s">
        <v>98</v>
      </c>
      <c r="B20" s="46" t="s">
        <v>87</v>
      </c>
      <c r="C20" s="29">
        <v>24</v>
      </c>
      <c r="D20" s="27">
        <v>253.321</v>
      </c>
      <c r="E20" s="28">
        <v>68.400000000000006</v>
      </c>
      <c r="F20" s="28">
        <v>5.8</v>
      </c>
      <c r="G20" s="27">
        <v>229.01300000000001</v>
      </c>
      <c r="H20" s="28">
        <v>50</v>
      </c>
      <c r="I20" s="28">
        <v>4.2</v>
      </c>
      <c r="J20" s="31">
        <f t="shared" si="0"/>
        <v>18.400000000000006</v>
      </c>
      <c r="K20" s="45">
        <f t="shared" si="1"/>
        <v>24.308</v>
      </c>
      <c r="L20" s="27">
        <v>145.62899999999999</v>
      </c>
      <c r="M20" s="28">
        <v>68.3</v>
      </c>
      <c r="N20" s="28" t="s">
        <v>94</v>
      </c>
      <c r="O20" s="27">
        <v>119.089</v>
      </c>
      <c r="P20" s="28">
        <v>58.2</v>
      </c>
      <c r="Q20" s="28" t="s">
        <v>94</v>
      </c>
      <c r="R20" s="31">
        <f t="shared" si="2"/>
        <v>10.099999999999994</v>
      </c>
      <c r="S20" s="45">
        <f t="shared" si="3"/>
        <v>26.54</v>
      </c>
      <c r="T20" s="27">
        <v>2.923</v>
      </c>
      <c r="U20" s="27">
        <v>5.8940000000000001</v>
      </c>
      <c r="V20" s="1" t="s">
        <v>17</v>
      </c>
      <c r="X20" s="44">
        <v>142.56899999999999</v>
      </c>
      <c r="Y20" s="44">
        <v>117.21899999999999</v>
      </c>
      <c r="Z20" s="16">
        <f t="shared" si="4"/>
        <v>25.35</v>
      </c>
      <c r="AA20" s="16"/>
      <c r="AB20" s="43">
        <f t="shared" si="5"/>
        <v>4.6580833333333338</v>
      </c>
      <c r="AC20" s="15"/>
      <c r="AD20" s="42">
        <f t="shared" si="6"/>
        <v>5.8769999999999998</v>
      </c>
      <c r="AE20" s="41">
        <f t="shared" si="7"/>
        <v>1.7000000000000348E-2</v>
      </c>
      <c r="AF20" s="40">
        <f t="shared" si="8"/>
        <v>2.915</v>
      </c>
      <c r="AG20" s="39">
        <f t="shared" si="9"/>
        <v>8.0000000000000071E-3</v>
      </c>
      <c r="AH20" s="38">
        <f t="shared" si="10"/>
        <v>-0.45499600459362638</v>
      </c>
      <c r="AJ20" s="37">
        <f t="shared" si="11"/>
        <v>16.559999999999999</v>
      </c>
      <c r="AK20" s="36">
        <f t="shared" si="12"/>
        <v>-13.636999999999999</v>
      </c>
      <c r="AM20" s="35">
        <f t="shared" si="13"/>
        <v>-102.8238571609472</v>
      </c>
      <c r="AN20" s="34">
        <f t="shared" si="14"/>
        <v>9.542208333333333</v>
      </c>
    </row>
    <row r="21" spans="1:40" x14ac:dyDescent="0.2">
      <c r="A21" s="47" t="s">
        <v>99</v>
      </c>
      <c r="B21" s="46" t="s">
        <v>87</v>
      </c>
      <c r="C21" s="29">
        <v>24</v>
      </c>
      <c r="D21" s="27">
        <v>243.744</v>
      </c>
      <c r="E21" s="28">
        <v>68.5</v>
      </c>
      <c r="F21" s="28">
        <v>5.7</v>
      </c>
      <c r="G21" s="27">
        <v>220.29599999999999</v>
      </c>
      <c r="H21" s="28">
        <v>49.7</v>
      </c>
      <c r="I21" s="28">
        <v>4.3</v>
      </c>
      <c r="J21" s="31">
        <f t="shared" si="0"/>
        <v>18.799999999999997</v>
      </c>
      <c r="K21" s="45">
        <f t="shared" si="1"/>
        <v>23.448</v>
      </c>
      <c r="L21" s="27">
        <v>141.59</v>
      </c>
      <c r="M21" s="28">
        <v>68.400000000000006</v>
      </c>
      <c r="N21" s="28" t="s">
        <v>94</v>
      </c>
      <c r="O21" s="27">
        <v>115.238</v>
      </c>
      <c r="P21" s="28">
        <v>58.1</v>
      </c>
      <c r="Q21" s="28" t="s">
        <v>94</v>
      </c>
      <c r="R21" s="31">
        <f t="shared" si="2"/>
        <v>10.300000000000004</v>
      </c>
      <c r="S21" s="45">
        <f t="shared" si="3"/>
        <v>26.352</v>
      </c>
      <c r="T21" s="27">
        <v>2.9</v>
      </c>
      <c r="U21" s="27">
        <v>5.7590000000000003</v>
      </c>
      <c r="V21" s="1" t="s">
        <v>17</v>
      </c>
      <c r="X21" s="44">
        <v>138.60900000000001</v>
      </c>
      <c r="Y21" s="44">
        <v>113.435</v>
      </c>
      <c r="Z21" s="16">
        <f t="shared" si="4"/>
        <v>25.173999999999999</v>
      </c>
      <c r="AA21" s="16"/>
      <c r="AB21" s="43">
        <f t="shared" si="5"/>
        <v>4.452541666666666</v>
      </c>
      <c r="AC21" s="15"/>
      <c r="AD21" s="42">
        <f t="shared" si="6"/>
        <v>5.7480000000000002</v>
      </c>
      <c r="AE21" s="41">
        <f t="shared" si="7"/>
        <v>1.1000000000000121E-2</v>
      </c>
      <c r="AF21" s="40">
        <f t="shared" si="8"/>
        <v>2.89</v>
      </c>
      <c r="AG21" s="39">
        <f t="shared" si="9"/>
        <v>9.9999999999997868E-3</v>
      </c>
      <c r="AH21" s="38">
        <f t="shared" si="10"/>
        <v>-0.78349130261103217</v>
      </c>
      <c r="AJ21" s="37">
        <f t="shared" si="11"/>
        <v>16.071000000000002</v>
      </c>
      <c r="AK21" s="36">
        <f t="shared" si="12"/>
        <v>-13.171000000000001</v>
      </c>
      <c r="AM21" s="35">
        <f t="shared" si="13"/>
        <v>-103.76765806006465</v>
      </c>
      <c r="AN21" s="34">
        <f t="shared" si="14"/>
        <v>9.1790000000000003</v>
      </c>
    </row>
    <row r="22" spans="1:40" x14ac:dyDescent="0.2">
      <c r="A22" s="47" t="s">
        <v>100</v>
      </c>
      <c r="B22" s="46" t="s">
        <v>87</v>
      </c>
      <c r="C22" s="29">
        <v>24</v>
      </c>
      <c r="D22" s="27">
        <v>243.55799999999999</v>
      </c>
      <c r="E22" s="28">
        <v>67.599999999999994</v>
      </c>
      <c r="F22" s="28">
        <v>5.5</v>
      </c>
      <c r="G22" s="27">
        <v>218.739</v>
      </c>
      <c r="H22" s="28">
        <v>48.6</v>
      </c>
      <c r="I22" s="28">
        <v>4.5</v>
      </c>
      <c r="J22" s="31">
        <f t="shared" si="0"/>
        <v>18.999999999999993</v>
      </c>
      <c r="K22" s="45">
        <f t="shared" si="1"/>
        <v>24.818999999999999</v>
      </c>
      <c r="L22" s="27">
        <v>135.20099999999999</v>
      </c>
      <c r="M22" s="28">
        <v>67.400000000000006</v>
      </c>
      <c r="N22" s="28" t="s">
        <v>94</v>
      </c>
      <c r="O22" s="27">
        <v>107.676</v>
      </c>
      <c r="P22" s="28">
        <v>56.8</v>
      </c>
      <c r="Q22" s="28" t="s">
        <v>94</v>
      </c>
      <c r="R22" s="31">
        <f t="shared" si="2"/>
        <v>10.600000000000009</v>
      </c>
      <c r="S22" s="45">
        <f t="shared" si="3"/>
        <v>27.524999999999999</v>
      </c>
      <c r="T22" s="27">
        <v>2.91</v>
      </c>
      <c r="U22" s="27">
        <v>5.8280000000000003</v>
      </c>
      <c r="V22" s="1" t="s">
        <v>17</v>
      </c>
      <c r="X22" s="44">
        <v>132.429</v>
      </c>
      <c r="Y22" s="44">
        <v>106.06100000000001</v>
      </c>
      <c r="Z22" s="16">
        <f t="shared" si="4"/>
        <v>26.367999999999999</v>
      </c>
      <c r="AA22" s="16"/>
      <c r="AB22" s="43">
        <f t="shared" si="5"/>
        <v>4.6949166666666668</v>
      </c>
      <c r="AC22" s="15"/>
      <c r="AD22" s="42">
        <f t="shared" si="6"/>
        <v>5.8339999999999996</v>
      </c>
      <c r="AE22" s="41">
        <f t="shared" si="7"/>
        <v>-5.9999999999993392E-3</v>
      </c>
      <c r="AF22" s="40">
        <f t="shared" si="8"/>
        <v>2.9009999999999998</v>
      </c>
      <c r="AG22" s="39">
        <f t="shared" si="9"/>
        <v>9.0000000000003411E-3</v>
      </c>
      <c r="AH22" s="38">
        <f t="shared" si="10"/>
        <v>-0.70814989553760388</v>
      </c>
      <c r="AJ22" s="37">
        <f t="shared" si="11"/>
        <v>14.95</v>
      </c>
      <c r="AK22" s="36">
        <f t="shared" si="12"/>
        <v>-12.04</v>
      </c>
      <c r="AM22" s="35">
        <f t="shared" si="13"/>
        <v>-97.683083492198463</v>
      </c>
      <c r="AN22" s="34">
        <f t="shared" si="14"/>
        <v>9.1141249999999996</v>
      </c>
    </row>
    <row r="23" spans="1:40" x14ac:dyDescent="0.2">
      <c r="A23" s="47" t="s">
        <v>101</v>
      </c>
      <c r="B23" s="46" t="s">
        <v>87</v>
      </c>
      <c r="C23" s="29">
        <v>24</v>
      </c>
      <c r="D23" s="27">
        <v>238.374</v>
      </c>
      <c r="E23" s="28">
        <v>67.8</v>
      </c>
      <c r="F23" s="28">
        <v>5.4</v>
      </c>
      <c r="G23" s="27">
        <v>215.64599999999999</v>
      </c>
      <c r="H23" s="28">
        <v>48.4</v>
      </c>
      <c r="I23" s="28">
        <v>4.5</v>
      </c>
      <c r="J23" s="31">
        <f t="shared" si="0"/>
        <v>19.399999999999999</v>
      </c>
      <c r="K23" s="45">
        <f t="shared" si="1"/>
        <v>22.728000000000002</v>
      </c>
      <c r="L23" s="27">
        <v>131.47999999999999</v>
      </c>
      <c r="M23" s="28">
        <v>67.599999999999994</v>
      </c>
      <c r="N23" s="28" t="s">
        <v>94</v>
      </c>
      <c r="O23" s="27">
        <v>106.026</v>
      </c>
      <c r="P23" s="28">
        <v>56.5</v>
      </c>
      <c r="Q23" s="28" t="s">
        <v>94</v>
      </c>
      <c r="R23" s="31">
        <f t="shared" si="2"/>
        <v>11.099999999999994</v>
      </c>
      <c r="S23" s="45">
        <f t="shared" si="3"/>
        <v>25.454000000000001</v>
      </c>
      <c r="T23" s="27">
        <v>2.8050000000000002</v>
      </c>
      <c r="U23" s="27">
        <v>5.7279999999999998</v>
      </c>
      <c r="V23" s="1" t="s">
        <v>17</v>
      </c>
      <c r="X23" s="44">
        <v>128.767</v>
      </c>
      <c r="Y23" s="44">
        <v>104.447</v>
      </c>
      <c r="Z23" s="16">
        <f t="shared" si="4"/>
        <v>24.32</v>
      </c>
      <c r="AA23" s="16"/>
      <c r="AB23" s="43">
        <f t="shared" si="5"/>
        <v>4.6332916666666657</v>
      </c>
      <c r="AC23" s="15"/>
      <c r="AD23" s="42">
        <f t="shared" si="6"/>
        <v>5.7240000000000002</v>
      </c>
      <c r="AE23" s="41">
        <f t="shared" si="7"/>
        <v>3.9999999999995595E-3</v>
      </c>
      <c r="AF23" s="40">
        <f t="shared" si="8"/>
        <v>2.8029999999999999</v>
      </c>
      <c r="AG23" s="39">
        <f t="shared" si="9"/>
        <v>2.0000000000002238E-3</v>
      </c>
      <c r="AH23" s="38">
        <f t="shared" si="10"/>
        <v>-0.73824694174712213</v>
      </c>
      <c r="AJ23" s="37">
        <f t="shared" si="11"/>
        <v>14.606</v>
      </c>
      <c r="AK23" s="36">
        <f t="shared" si="12"/>
        <v>-11.801</v>
      </c>
      <c r="AM23" s="35">
        <f t="shared" si="13"/>
        <v>-97.607189560668871</v>
      </c>
      <c r="AN23" s="34">
        <f t="shared" si="14"/>
        <v>8.9852499999999988</v>
      </c>
    </row>
    <row r="24" spans="1:40" x14ac:dyDescent="0.2">
      <c r="A24" s="47" t="s">
        <v>102</v>
      </c>
      <c r="B24" s="46" t="s">
        <v>87</v>
      </c>
      <c r="C24" s="29">
        <v>24</v>
      </c>
      <c r="D24" s="27">
        <v>232.761</v>
      </c>
      <c r="E24" s="28">
        <v>70.2</v>
      </c>
      <c r="F24" s="28">
        <v>5.3</v>
      </c>
      <c r="G24" s="27">
        <v>207.922</v>
      </c>
      <c r="H24" s="28">
        <v>49.4</v>
      </c>
      <c r="I24" s="28">
        <v>4.4000000000000004</v>
      </c>
      <c r="J24" s="31">
        <f t="shared" si="0"/>
        <v>20.800000000000004</v>
      </c>
      <c r="K24" s="45">
        <f t="shared" si="1"/>
        <v>24.838999999999999</v>
      </c>
      <c r="L24" s="27">
        <v>132.38399999999999</v>
      </c>
      <c r="M24" s="28">
        <v>70</v>
      </c>
      <c r="N24" s="28" t="s">
        <v>94</v>
      </c>
      <c r="O24" s="27">
        <v>104.89100000000001</v>
      </c>
      <c r="P24" s="28">
        <v>58.2</v>
      </c>
      <c r="Q24" s="28" t="s">
        <v>94</v>
      </c>
      <c r="R24" s="31">
        <f t="shared" si="2"/>
        <v>11.799999999999997</v>
      </c>
      <c r="S24" s="45">
        <f t="shared" si="3"/>
        <v>27.492999999999999</v>
      </c>
      <c r="T24" s="27">
        <v>3.06</v>
      </c>
      <c r="U24" s="27">
        <v>6.0679999999999996</v>
      </c>
      <c r="V24" s="1" t="s">
        <v>17</v>
      </c>
      <c r="X24" s="44">
        <v>129.47200000000001</v>
      </c>
      <c r="Y24" s="44">
        <v>103.241</v>
      </c>
      <c r="Z24" s="16">
        <f t="shared" si="4"/>
        <v>26.231000000000002</v>
      </c>
      <c r="AA24" s="16"/>
      <c r="AB24" s="43">
        <f t="shared" si="5"/>
        <v>4.3617083333333335</v>
      </c>
      <c r="AC24" s="15"/>
      <c r="AD24" s="42">
        <f t="shared" si="6"/>
        <v>6.0679999999999996</v>
      </c>
      <c r="AE24" s="41">
        <f t="shared" si="7"/>
        <v>0</v>
      </c>
      <c r="AF24" s="40">
        <f t="shared" si="8"/>
        <v>3.0539999999999998</v>
      </c>
      <c r="AG24" s="39">
        <f t="shared" si="9"/>
        <v>6.0000000000002274E-3</v>
      </c>
      <c r="AH24" s="38">
        <f t="shared" si="10"/>
        <v>-0.66948182491511388</v>
      </c>
      <c r="AJ24" s="37">
        <f t="shared" si="11"/>
        <v>15.071999999999999</v>
      </c>
      <c r="AK24" s="36">
        <f t="shared" si="12"/>
        <v>-12.011999999999999</v>
      </c>
      <c r="AM24" s="35">
        <f t="shared" si="13"/>
        <v>-99.976914419830536</v>
      </c>
      <c r="AN24" s="34">
        <f t="shared" si="14"/>
        <v>8.6634166666666665</v>
      </c>
    </row>
    <row r="25" spans="1:40" x14ac:dyDescent="0.2">
      <c r="A25" s="47" t="s">
        <v>103</v>
      </c>
      <c r="B25" s="46" t="s">
        <v>87</v>
      </c>
      <c r="C25" s="29">
        <v>24</v>
      </c>
      <c r="D25" s="27">
        <v>250.584</v>
      </c>
      <c r="E25" s="28">
        <v>69.7</v>
      </c>
      <c r="F25" s="28">
        <v>5.3</v>
      </c>
      <c r="G25" s="27">
        <v>220.47</v>
      </c>
      <c r="H25" s="28">
        <v>49.7</v>
      </c>
      <c r="I25" s="28">
        <v>4.2</v>
      </c>
      <c r="J25" s="31">
        <f t="shared" si="0"/>
        <v>20</v>
      </c>
      <c r="K25" s="45">
        <f t="shared" si="1"/>
        <v>30.114000000000001</v>
      </c>
      <c r="L25" s="27">
        <v>140.047</v>
      </c>
      <c r="M25" s="28">
        <v>69.599999999999994</v>
      </c>
      <c r="N25" s="28" t="s">
        <v>94</v>
      </c>
      <c r="O25" s="27">
        <v>106.869</v>
      </c>
      <c r="P25" s="28">
        <v>58.3</v>
      </c>
      <c r="Q25" s="28" t="s">
        <v>94</v>
      </c>
      <c r="R25" s="31">
        <f t="shared" si="2"/>
        <v>11.299999999999997</v>
      </c>
      <c r="S25" s="45">
        <f t="shared" si="3"/>
        <v>33.177999999999997</v>
      </c>
      <c r="T25" s="27">
        <v>3.4089999999999998</v>
      </c>
      <c r="U25" s="27">
        <v>6.524</v>
      </c>
      <c r="V25" s="1" t="s">
        <v>17</v>
      </c>
      <c r="X25" s="44">
        <v>137.001</v>
      </c>
      <c r="Y25" s="44">
        <v>105.184</v>
      </c>
      <c r="Z25" s="16">
        <f t="shared" si="4"/>
        <v>31.817</v>
      </c>
      <c r="AA25" s="16"/>
      <c r="AB25" s="43">
        <f t="shared" si="5"/>
        <v>4.8035833333333331</v>
      </c>
      <c r="AC25" s="15"/>
      <c r="AD25" s="42">
        <f t="shared" si="6"/>
        <v>6.508</v>
      </c>
      <c r="AE25" s="41">
        <f t="shared" si="7"/>
        <v>1.6000000000000014E-2</v>
      </c>
      <c r="AF25" s="40">
        <f t="shared" si="8"/>
        <v>3.403</v>
      </c>
      <c r="AG25" s="39">
        <f t="shared" si="9"/>
        <v>5.9999999999997833E-3</v>
      </c>
      <c r="AH25" s="38">
        <f t="shared" si="10"/>
        <v>-0.77244069487912159</v>
      </c>
      <c r="AJ25" s="37">
        <f t="shared" si="11"/>
        <v>15.667</v>
      </c>
      <c r="AK25" s="36">
        <f t="shared" si="12"/>
        <v>-12.257999999999999</v>
      </c>
      <c r="AM25" s="35">
        <f t="shared" si="13"/>
        <v>-96.190411393840435</v>
      </c>
      <c r="AN25" s="34">
        <f t="shared" si="14"/>
        <v>9.1862499999999994</v>
      </c>
    </row>
    <row r="26" spans="1:40" x14ac:dyDescent="0.2">
      <c r="A26" s="47" t="s">
        <v>104</v>
      </c>
      <c r="B26" s="46" t="s">
        <v>105</v>
      </c>
      <c r="C26" s="29">
        <v>24</v>
      </c>
      <c r="D26" s="27">
        <v>231.78200000000001</v>
      </c>
      <c r="E26" s="28">
        <v>67.2</v>
      </c>
      <c r="F26" s="28">
        <v>5.2</v>
      </c>
      <c r="G26" s="27">
        <v>209.68100000000001</v>
      </c>
      <c r="H26" s="28">
        <v>47.7</v>
      </c>
      <c r="I26" s="28">
        <v>4.3</v>
      </c>
      <c r="J26" s="31">
        <f t="shared" si="0"/>
        <v>19.5</v>
      </c>
      <c r="K26" s="45">
        <f t="shared" si="1"/>
        <v>22.100999999999999</v>
      </c>
      <c r="L26" s="27">
        <v>129.95599999999999</v>
      </c>
      <c r="M26" s="28">
        <v>67.099999999999994</v>
      </c>
      <c r="N26" s="28" t="s">
        <v>94</v>
      </c>
      <c r="O26" s="27">
        <v>104.801</v>
      </c>
      <c r="P26" s="28">
        <v>55.8</v>
      </c>
      <c r="Q26" s="28" t="s">
        <v>94</v>
      </c>
      <c r="R26" s="31">
        <f t="shared" si="2"/>
        <v>11.299999999999997</v>
      </c>
      <c r="S26" s="45">
        <f t="shared" si="3"/>
        <v>25.155000000000001</v>
      </c>
      <c r="T26" s="27">
        <v>2.78</v>
      </c>
      <c r="U26" s="27">
        <v>5.5970000000000004</v>
      </c>
      <c r="V26" s="1" t="s">
        <v>17</v>
      </c>
      <c r="X26" s="44">
        <v>127.31399999999999</v>
      </c>
      <c r="Y26" s="44">
        <v>103.279</v>
      </c>
      <c r="Z26" s="16">
        <f t="shared" si="4"/>
        <v>24.035</v>
      </c>
      <c r="AA26" s="16"/>
      <c r="AB26" s="43">
        <f t="shared" si="5"/>
        <v>4.433416666666667</v>
      </c>
      <c r="AC26" s="15"/>
      <c r="AD26" s="42">
        <f t="shared" si="6"/>
        <v>5.5739999999999998</v>
      </c>
      <c r="AE26" s="41">
        <f t="shared" si="7"/>
        <v>2.3000000000000576E-2</v>
      </c>
      <c r="AF26" s="40">
        <f t="shared" si="8"/>
        <v>2.78</v>
      </c>
      <c r="AG26" s="39">
        <f t="shared" si="9"/>
        <v>0</v>
      </c>
      <c r="AH26" s="38">
        <f t="shared" si="10"/>
        <v>-0.92235347980980675</v>
      </c>
      <c r="AJ26" s="37">
        <f t="shared" si="11"/>
        <v>14.305999999999999</v>
      </c>
      <c r="AK26" s="36">
        <f t="shared" si="12"/>
        <v>-11.526</v>
      </c>
      <c r="AM26" s="35">
        <f t="shared" si="13"/>
        <v>-99.432948145039362</v>
      </c>
      <c r="AN26" s="34">
        <f t="shared" si="14"/>
        <v>8.7367083333333344</v>
      </c>
    </row>
    <row r="27" spans="1:40" x14ac:dyDescent="0.2">
      <c r="A27" s="47" t="s">
        <v>106</v>
      </c>
      <c r="B27" s="46" t="s">
        <v>87</v>
      </c>
      <c r="C27" s="29">
        <v>24</v>
      </c>
      <c r="D27" s="27">
        <v>246.298</v>
      </c>
      <c r="E27" s="28">
        <v>67.2</v>
      </c>
      <c r="F27" s="28">
        <v>5.3</v>
      </c>
      <c r="G27" s="27">
        <v>223.03299999999999</v>
      </c>
      <c r="H27" s="28">
        <v>47.9</v>
      </c>
      <c r="I27" s="28">
        <v>4.3</v>
      </c>
      <c r="J27" s="31">
        <f t="shared" si="0"/>
        <v>19.300000000000004</v>
      </c>
      <c r="K27" s="45">
        <f t="shared" si="1"/>
        <v>23.265000000000001</v>
      </c>
      <c r="L27" s="27">
        <v>134.643</v>
      </c>
      <c r="M27" s="28">
        <v>67</v>
      </c>
      <c r="N27" s="28" t="s">
        <v>94</v>
      </c>
      <c r="O27" s="27">
        <v>108.089</v>
      </c>
      <c r="P27" s="28">
        <v>55.9</v>
      </c>
      <c r="Q27" s="28" t="s">
        <v>94</v>
      </c>
      <c r="R27" s="31">
        <f t="shared" si="2"/>
        <v>11.100000000000001</v>
      </c>
      <c r="S27" s="45">
        <f t="shared" si="3"/>
        <v>26.553999999999998</v>
      </c>
      <c r="T27" s="27">
        <v>2.8919999999999999</v>
      </c>
      <c r="U27" s="27">
        <v>5.8689999999999998</v>
      </c>
      <c r="V27" s="1" t="s">
        <v>17</v>
      </c>
      <c r="X27" s="44">
        <v>131.90799999999999</v>
      </c>
      <c r="Y27" s="44">
        <v>106.512</v>
      </c>
      <c r="Z27" s="16">
        <f t="shared" si="4"/>
        <v>25.396000000000001</v>
      </c>
      <c r="AA27" s="16"/>
      <c r="AB27" s="43">
        <f t="shared" si="5"/>
        <v>4.8550416666666658</v>
      </c>
      <c r="AC27" s="15"/>
      <c r="AD27" s="42">
        <f t="shared" si="6"/>
        <v>5.8680000000000003</v>
      </c>
      <c r="AE27" s="41">
        <f t="shared" si="7"/>
        <v>9.9999999999944578E-4</v>
      </c>
      <c r="AF27" s="40">
        <f t="shared" si="8"/>
        <v>2.8839999999999999</v>
      </c>
      <c r="AG27" s="39">
        <f t="shared" si="9"/>
        <v>8.0000000000000071E-3</v>
      </c>
      <c r="AH27" s="38">
        <f t="shared" si="10"/>
        <v>-0.95546398963382118</v>
      </c>
      <c r="AJ27" s="37">
        <f t="shared" si="11"/>
        <v>14.792</v>
      </c>
      <c r="AK27" s="36">
        <f t="shared" si="12"/>
        <v>-11.9</v>
      </c>
      <c r="AM27" s="35">
        <f t="shared" si="13"/>
        <v>-96.467787278115793</v>
      </c>
      <c r="AN27" s="34">
        <f t="shared" si="14"/>
        <v>9.2930416666666655</v>
      </c>
    </row>
    <row r="28" spans="1:40" x14ac:dyDescent="0.2">
      <c r="A28" s="47" t="s">
        <v>107</v>
      </c>
      <c r="B28" s="46" t="s">
        <v>87</v>
      </c>
      <c r="C28" s="29">
        <v>24</v>
      </c>
      <c r="D28" s="27">
        <v>291.255</v>
      </c>
      <c r="E28" s="28">
        <v>67</v>
      </c>
      <c r="F28" s="28">
        <v>5.8</v>
      </c>
      <c r="G28" s="27">
        <v>267.14699999999999</v>
      </c>
      <c r="H28" s="28">
        <v>49.8</v>
      </c>
      <c r="I28" s="28">
        <v>3.9</v>
      </c>
      <c r="J28" s="31">
        <f t="shared" si="0"/>
        <v>17.200000000000003</v>
      </c>
      <c r="K28" s="45">
        <f t="shared" si="1"/>
        <v>24.108000000000001</v>
      </c>
      <c r="L28" s="27">
        <v>154.80799999999999</v>
      </c>
      <c r="M28" s="28">
        <v>66.900000000000006</v>
      </c>
      <c r="N28" s="28" t="s">
        <v>94</v>
      </c>
      <c r="O28" s="27">
        <v>127.35899999999999</v>
      </c>
      <c r="P28" s="28">
        <v>57.4</v>
      </c>
      <c r="Q28" s="28" t="s">
        <v>94</v>
      </c>
      <c r="R28" s="31">
        <f t="shared" si="2"/>
        <v>9.5000000000000071</v>
      </c>
      <c r="S28" s="45">
        <f t="shared" si="3"/>
        <v>27.449000000000002</v>
      </c>
      <c r="T28" s="27">
        <v>2.964</v>
      </c>
      <c r="U28" s="27">
        <v>6.2380000000000004</v>
      </c>
      <c r="V28" s="1" t="s">
        <v>17</v>
      </c>
      <c r="X28" s="44">
        <v>151.67099999999999</v>
      </c>
      <c r="Y28" s="44">
        <v>125.40900000000001</v>
      </c>
      <c r="Z28" s="16">
        <f t="shared" si="4"/>
        <v>26.262</v>
      </c>
      <c r="AA28" s="16"/>
      <c r="AB28" s="43">
        <f t="shared" si="5"/>
        <v>5.9057500000000003</v>
      </c>
      <c r="AC28" s="15"/>
      <c r="AD28" s="42">
        <f t="shared" si="6"/>
        <v>6.21</v>
      </c>
      <c r="AE28" s="41">
        <f t="shared" si="7"/>
        <v>2.8000000000000469E-2</v>
      </c>
      <c r="AF28" s="40">
        <f t="shared" si="8"/>
        <v>2.948</v>
      </c>
      <c r="AG28" s="39">
        <f t="shared" si="9"/>
        <v>1.6000000000000014E-2</v>
      </c>
      <c r="AH28" s="38">
        <f t="shared" si="10"/>
        <v>-0.80629765634650585</v>
      </c>
      <c r="AJ28" s="37">
        <f t="shared" si="11"/>
        <v>17.344999999999999</v>
      </c>
      <c r="AK28" s="36">
        <f t="shared" si="12"/>
        <v>-14.380999999999998</v>
      </c>
      <c r="AM28" s="35">
        <f t="shared" si="13"/>
        <v>-94.693932553987125</v>
      </c>
      <c r="AN28" s="34">
        <f t="shared" si="14"/>
        <v>11.131124999999999</v>
      </c>
    </row>
    <row r="29" spans="1:40" x14ac:dyDescent="0.2">
      <c r="A29" s="47" t="s">
        <v>108</v>
      </c>
      <c r="B29" s="46" t="s">
        <v>87</v>
      </c>
      <c r="C29" s="29">
        <v>24</v>
      </c>
      <c r="D29" s="27">
        <v>283.74599999999998</v>
      </c>
      <c r="E29" s="28">
        <v>69.599999999999994</v>
      </c>
      <c r="F29" s="28">
        <v>6.4</v>
      </c>
      <c r="G29" s="27">
        <v>260.49099999999999</v>
      </c>
      <c r="H29" s="28">
        <v>52.2</v>
      </c>
      <c r="I29" s="28">
        <v>3.6</v>
      </c>
      <c r="J29" s="31">
        <f t="shared" si="0"/>
        <v>17.399999999999991</v>
      </c>
      <c r="K29" s="45">
        <f t="shared" si="1"/>
        <v>23.254999999999999</v>
      </c>
      <c r="L29" s="27">
        <v>170.22499999999999</v>
      </c>
      <c r="M29" s="28">
        <v>69.5</v>
      </c>
      <c r="N29" s="28" t="s">
        <v>94</v>
      </c>
      <c r="O29" s="27">
        <v>144.28</v>
      </c>
      <c r="P29" s="28">
        <v>60.5</v>
      </c>
      <c r="Q29" s="28" t="s">
        <v>94</v>
      </c>
      <c r="R29" s="31">
        <f t="shared" si="2"/>
        <v>9</v>
      </c>
      <c r="S29" s="45">
        <f t="shared" si="3"/>
        <v>25.945</v>
      </c>
      <c r="T29" s="27">
        <v>3.008</v>
      </c>
      <c r="U29" s="27">
        <v>6.1719999999999997</v>
      </c>
      <c r="V29" s="1" t="s">
        <v>17</v>
      </c>
      <c r="X29" s="44">
        <v>166.53100000000001</v>
      </c>
      <c r="Y29" s="44">
        <v>141.846</v>
      </c>
      <c r="Z29" s="16">
        <f t="shared" si="4"/>
        <v>24.684999999999999</v>
      </c>
      <c r="AA29" s="16"/>
      <c r="AB29" s="43">
        <f t="shared" si="5"/>
        <v>4.9435416666666656</v>
      </c>
      <c r="AC29" s="15"/>
      <c r="AD29" s="42">
        <f t="shared" si="6"/>
        <v>6.1509999999999998</v>
      </c>
      <c r="AE29" s="41">
        <f t="shared" si="7"/>
        <v>2.0999999999999908E-2</v>
      </c>
      <c r="AF29" s="40">
        <f t="shared" si="8"/>
        <v>2.992</v>
      </c>
      <c r="AG29" s="39">
        <f t="shared" si="9"/>
        <v>1.6000000000000014E-2</v>
      </c>
      <c r="AH29" s="38">
        <f t="shared" si="10"/>
        <v>-0.54896330391453052</v>
      </c>
      <c r="AJ29" s="37">
        <f t="shared" si="11"/>
        <v>20.155999999999999</v>
      </c>
      <c r="AK29" s="36">
        <f t="shared" si="12"/>
        <v>-17.148</v>
      </c>
      <c r="AM29" s="35">
        <f t="shared" si="13"/>
        <v>-109.45560499211106</v>
      </c>
      <c r="AN29" s="34">
        <f t="shared" si="14"/>
        <v>10.853791666666666</v>
      </c>
    </row>
    <row r="30" spans="1:40" x14ac:dyDescent="0.2">
      <c r="A30" s="47" t="s">
        <v>109</v>
      </c>
      <c r="B30" s="46" t="s">
        <v>87</v>
      </c>
      <c r="C30" s="29">
        <v>24</v>
      </c>
      <c r="D30" s="27">
        <v>291.69400000000002</v>
      </c>
      <c r="E30" s="28">
        <v>69.2</v>
      </c>
      <c r="F30" s="28">
        <v>6.6</v>
      </c>
      <c r="G30" s="27">
        <v>268.65600000000001</v>
      </c>
      <c r="H30" s="28">
        <v>52.2</v>
      </c>
      <c r="I30" s="28">
        <v>3.7</v>
      </c>
      <c r="J30" s="31">
        <f t="shared" si="0"/>
        <v>17</v>
      </c>
      <c r="K30" s="45">
        <f t="shared" si="1"/>
        <v>23.038</v>
      </c>
      <c r="L30" s="27">
        <v>174.959</v>
      </c>
      <c r="M30" s="28">
        <v>69</v>
      </c>
      <c r="N30" s="28" t="s">
        <v>94</v>
      </c>
      <c r="O30" s="27">
        <v>149.22200000000001</v>
      </c>
      <c r="P30" s="28">
        <v>60.3</v>
      </c>
      <c r="Q30" s="28" t="s">
        <v>94</v>
      </c>
      <c r="R30" s="31">
        <f t="shared" si="2"/>
        <v>8.7000000000000028</v>
      </c>
      <c r="S30" s="45">
        <f t="shared" si="3"/>
        <v>25.736999999999998</v>
      </c>
      <c r="T30" s="27">
        <v>2.98</v>
      </c>
      <c r="U30" s="27">
        <v>6.157</v>
      </c>
      <c r="V30" s="1" t="s">
        <v>17</v>
      </c>
      <c r="X30" s="44">
        <v>171.21</v>
      </c>
      <c r="Y30" s="44">
        <v>146.71799999999999</v>
      </c>
      <c r="Z30" s="16">
        <f t="shared" si="4"/>
        <v>24.492000000000001</v>
      </c>
      <c r="AA30" s="16"/>
      <c r="AB30" s="43">
        <f t="shared" si="5"/>
        <v>5.080750000000001</v>
      </c>
      <c r="AC30" s="15"/>
      <c r="AD30" s="42">
        <f t="shared" si="6"/>
        <v>6.1609999999999996</v>
      </c>
      <c r="AE30" s="41">
        <f t="shared" si="7"/>
        <v>-3.9999999999995595E-3</v>
      </c>
      <c r="AF30" s="40">
        <f t="shared" si="8"/>
        <v>2.9660000000000002</v>
      </c>
      <c r="AG30" s="39">
        <f t="shared" si="9"/>
        <v>1.399999999999979E-2</v>
      </c>
      <c r="AH30" s="38">
        <f t="shared" si="10"/>
        <v>-0.54121255434458959</v>
      </c>
      <c r="AJ30" s="37">
        <f t="shared" si="11"/>
        <v>20.661000000000001</v>
      </c>
      <c r="AK30" s="36">
        <f t="shared" si="12"/>
        <v>-17.681000000000001</v>
      </c>
      <c r="AM30" s="35">
        <f t="shared" si="13"/>
        <v>-109.76490381752129</v>
      </c>
      <c r="AN30" s="34">
        <f t="shared" si="14"/>
        <v>11.194000000000001</v>
      </c>
    </row>
    <row r="31" spans="1:40" x14ac:dyDescent="0.2">
      <c r="A31" s="47" t="s">
        <v>110</v>
      </c>
      <c r="B31" s="46" t="s">
        <v>87</v>
      </c>
      <c r="C31" s="29">
        <v>24</v>
      </c>
      <c r="D31" s="27">
        <v>298.54300000000001</v>
      </c>
      <c r="E31" s="28">
        <v>68.7</v>
      </c>
      <c r="F31" s="28">
        <v>6.6</v>
      </c>
      <c r="G31" s="27">
        <v>270.62700000000001</v>
      </c>
      <c r="H31" s="28">
        <v>52.1</v>
      </c>
      <c r="I31" s="28">
        <v>3.6</v>
      </c>
      <c r="J31" s="31">
        <f t="shared" si="0"/>
        <v>16.600000000000001</v>
      </c>
      <c r="K31" s="45">
        <f t="shared" si="1"/>
        <v>27.916</v>
      </c>
      <c r="L31" s="27">
        <v>180.322</v>
      </c>
      <c r="M31" s="28">
        <v>68.5</v>
      </c>
      <c r="N31" s="28" t="s">
        <v>94</v>
      </c>
      <c r="O31" s="27">
        <v>150.13800000000001</v>
      </c>
      <c r="P31" s="28">
        <v>60</v>
      </c>
      <c r="Q31" s="28" t="s">
        <v>94</v>
      </c>
      <c r="R31" s="31">
        <f t="shared" si="2"/>
        <v>8.5</v>
      </c>
      <c r="S31" s="45">
        <f t="shared" si="3"/>
        <v>30.184000000000001</v>
      </c>
      <c r="T31" s="27">
        <v>3.2370000000000001</v>
      </c>
      <c r="U31" s="27">
        <v>6.4169999999999998</v>
      </c>
      <c r="V31" s="1" t="s">
        <v>17</v>
      </c>
      <c r="X31" s="44">
        <v>176.51</v>
      </c>
      <c r="Y31" s="44">
        <v>147.637</v>
      </c>
      <c r="Z31" s="16">
        <f t="shared" si="4"/>
        <v>28.873000000000001</v>
      </c>
      <c r="AA31" s="16"/>
      <c r="AB31" s="43">
        <f t="shared" si="5"/>
        <v>5.1245833333333337</v>
      </c>
      <c r="AC31" s="15"/>
      <c r="AD31" s="42">
        <f t="shared" si="6"/>
        <v>6.41</v>
      </c>
      <c r="AE31" s="41">
        <f t="shared" si="7"/>
        <v>6.9999999999996732E-3</v>
      </c>
      <c r="AF31" s="40">
        <f t="shared" si="8"/>
        <v>3.2330000000000001</v>
      </c>
      <c r="AG31" s="39">
        <f t="shared" si="9"/>
        <v>4.0000000000000036E-3</v>
      </c>
      <c r="AH31" s="38">
        <f t="shared" si="10"/>
        <v>-0.35362325266880273</v>
      </c>
      <c r="AJ31" s="37">
        <f t="shared" si="11"/>
        <v>20.949000000000002</v>
      </c>
      <c r="AK31" s="36">
        <f t="shared" si="12"/>
        <v>-17.712000000000003</v>
      </c>
      <c r="AM31" s="35">
        <f t="shared" si="13"/>
        <v>-109.4609924360836</v>
      </c>
      <c r="AN31" s="34">
        <f t="shared" si="14"/>
        <v>11.276125</v>
      </c>
    </row>
    <row r="32" spans="1:40" x14ac:dyDescent="0.2">
      <c r="A32" s="47" t="s">
        <v>111</v>
      </c>
      <c r="B32" s="46" t="s">
        <v>87</v>
      </c>
      <c r="C32" s="29">
        <v>24</v>
      </c>
      <c r="D32" s="27">
        <v>307.66500000000002</v>
      </c>
      <c r="E32" s="28">
        <v>68.400000000000006</v>
      </c>
      <c r="F32" s="28">
        <v>6.6</v>
      </c>
      <c r="G32" s="27">
        <v>277.274</v>
      </c>
      <c r="H32" s="28">
        <v>51.9</v>
      </c>
      <c r="I32" s="28">
        <v>3.6</v>
      </c>
      <c r="J32" s="31">
        <f t="shared" si="0"/>
        <v>16.500000000000007</v>
      </c>
      <c r="K32" s="45">
        <f t="shared" si="1"/>
        <v>30.390999999999998</v>
      </c>
      <c r="L32" s="27">
        <v>181.98</v>
      </c>
      <c r="M32" s="28">
        <v>68.3</v>
      </c>
      <c r="N32" s="28" t="s">
        <v>94</v>
      </c>
      <c r="O32" s="27">
        <v>149.767</v>
      </c>
      <c r="P32" s="28">
        <v>59.7</v>
      </c>
      <c r="Q32" s="28" t="s">
        <v>94</v>
      </c>
      <c r="R32" s="31">
        <f t="shared" si="2"/>
        <v>8.5999999999999943</v>
      </c>
      <c r="S32" s="45">
        <f t="shared" si="3"/>
        <v>32.213000000000001</v>
      </c>
      <c r="T32" s="27">
        <v>3.387</v>
      </c>
      <c r="U32" s="27">
        <v>6.6760000000000002</v>
      </c>
      <c r="V32" s="1" t="s">
        <v>17</v>
      </c>
      <c r="X32" s="44">
        <v>178.15299999999999</v>
      </c>
      <c r="Y32" s="44">
        <v>147.29900000000001</v>
      </c>
      <c r="Z32" s="16">
        <f t="shared" si="4"/>
        <v>30.853999999999999</v>
      </c>
      <c r="AA32" s="16"/>
      <c r="AB32" s="43">
        <f t="shared" si="5"/>
        <v>5.4156249999999995</v>
      </c>
      <c r="AC32" s="15"/>
      <c r="AD32" s="42">
        <f t="shared" si="6"/>
        <v>6.6539999999999999</v>
      </c>
      <c r="AE32" s="41">
        <f t="shared" si="7"/>
        <v>2.2000000000000242E-2</v>
      </c>
      <c r="AF32" s="40">
        <f t="shared" si="8"/>
        <v>3.3740000000000001</v>
      </c>
      <c r="AG32" s="39">
        <f t="shared" si="9"/>
        <v>1.2999999999999901E-2</v>
      </c>
      <c r="AH32" s="38">
        <f t="shared" si="10"/>
        <v>-0.16698284007876721</v>
      </c>
      <c r="AJ32" s="37">
        <f t="shared" si="11"/>
        <v>20.962</v>
      </c>
      <c r="AK32" s="36">
        <f t="shared" si="12"/>
        <v>-17.574999999999999</v>
      </c>
      <c r="AM32" s="35">
        <f t="shared" si="13"/>
        <v>-106.41495416086615</v>
      </c>
      <c r="AN32" s="34">
        <f t="shared" si="14"/>
        <v>11.553083333333333</v>
      </c>
    </row>
    <row r="33" spans="1:43" x14ac:dyDescent="0.2">
      <c r="A33" s="47" t="s">
        <v>112</v>
      </c>
      <c r="B33" s="46" t="s">
        <v>87</v>
      </c>
      <c r="C33" s="29">
        <v>24</v>
      </c>
      <c r="D33" s="27">
        <v>316.02499999999998</v>
      </c>
      <c r="E33" s="28">
        <v>69.599999999999994</v>
      </c>
      <c r="F33" s="28">
        <v>6.9</v>
      </c>
      <c r="G33" s="27">
        <v>289.303</v>
      </c>
      <c r="H33" s="28">
        <v>53.1</v>
      </c>
      <c r="I33" s="28">
        <v>3.7</v>
      </c>
      <c r="J33" s="31">
        <f t="shared" si="0"/>
        <v>16.499999999999993</v>
      </c>
      <c r="K33" s="45">
        <f t="shared" si="1"/>
        <v>26.722000000000001</v>
      </c>
      <c r="L33" s="27">
        <v>183.476</v>
      </c>
      <c r="M33" s="28">
        <v>69.400000000000006</v>
      </c>
      <c r="N33" s="28" t="s">
        <v>94</v>
      </c>
      <c r="O33" s="27">
        <v>155.398</v>
      </c>
      <c r="P33" s="28">
        <v>60.9</v>
      </c>
      <c r="Q33" s="28" t="s">
        <v>94</v>
      </c>
      <c r="R33" s="31">
        <f t="shared" si="2"/>
        <v>8.5000000000000071</v>
      </c>
      <c r="S33" s="45">
        <f t="shared" si="3"/>
        <v>28.077999999999999</v>
      </c>
      <c r="T33" s="27">
        <v>3.165</v>
      </c>
      <c r="U33" s="27">
        <v>6.6459999999999999</v>
      </c>
      <c r="V33" s="1" t="s">
        <v>17</v>
      </c>
      <c r="X33" s="44">
        <v>179.50299999999999</v>
      </c>
      <c r="Y33" s="44">
        <v>152.738</v>
      </c>
      <c r="Z33" s="16">
        <f t="shared" si="4"/>
        <v>26.765000000000001</v>
      </c>
      <c r="AA33" s="16"/>
      <c r="AB33" s="43">
        <f t="shared" si="5"/>
        <v>5.6902083333333335</v>
      </c>
      <c r="AC33" s="15"/>
      <c r="AD33" s="42">
        <f t="shared" si="6"/>
        <v>6.633</v>
      </c>
      <c r="AE33" s="41">
        <f t="shared" si="7"/>
        <v>1.2999999999999901E-2</v>
      </c>
      <c r="AF33" s="40">
        <f t="shared" si="8"/>
        <v>3.1560000000000001</v>
      </c>
      <c r="AG33" s="39">
        <f t="shared" si="9"/>
        <v>8.999999999999897E-3</v>
      </c>
      <c r="AH33" s="38">
        <f t="shared" si="10"/>
        <v>-1.4863309402252747E-2</v>
      </c>
      <c r="AJ33" s="37">
        <f t="shared" si="11"/>
        <v>21.759</v>
      </c>
      <c r="AK33" s="36">
        <f t="shared" si="12"/>
        <v>-18.594000000000001</v>
      </c>
      <c r="AM33" s="35">
        <f t="shared" si="13"/>
        <v>-105.60519593644035</v>
      </c>
      <c r="AN33" s="34">
        <f t="shared" si="14"/>
        <v>12.054291666666666</v>
      </c>
    </row>
    <row r="34" spans="1:43" x14ac:dyDescent="0.2">
      <c r="A34" s="47" t="s">
        <v>113</v>
      </c>
      <c r="B34" s="46" t="s">
        <v>87</v>
      </c>
      <c r="C34" s="29">
        <v>24</v>
      </c>
      <c r="D34" s="27">
        <v>312.59199999999998</v>
      </c>
      <c r="E34" s="28">
        <v>69.400000000000006</v>
      </c>
      <c r="F34" s="28">
        <v>7.1</v>
      </c>
      <c r="G34" s="27">
        <v>285.97699999999998</v>
      </c>
      <c r="H34" s="28">
        <v>53.2</v>
      </c>
      <c r="I34" s="28">
        <v>3.7</v>
      </c>
      <c r="J34" s="31">
        <f t="shared" si="0"/>
        <v>16.200000000000003</v>
      </c>
      <c r="K34" s="45">
        <f t="shared" si="1"/>
        <v>26.614999999999998</v>
      </c>
      <c r="L34" s="27">
        <v>186.44900000000001</v>
      </c>
      <c r="M34" s="28">
        <v>69.3</v>
      </c>
      <c r="N34" s="28" t="s">
        <v>94</v>
      </c>
      <c r="O34" s="27">
        <v>158.50200000000001</v>
      </c>
      <c r="P34" s="28">
        <v>61</v>
      </c>
      <c r="Q34" s="28" t="s">
        <v>94</v>
      </c>
      <c r="R34" s="31">
        <f t="shared" si="2"/>
        <v>8.2999999999999972</v>
      </c>
      <c r="S34" s="45">
        <f t="shared" si="3"/>
        <v>27.946999999999999</v>
      </c>
      <c r="T34" s="27">
        <v>3.1459999999999999</v>
      </c>
      <c r="U34" s="27">
        <v>6.4989999999999997</v>
      </c>
      <c r="V34" s="1" t="s">
        <v>17</v>
      </c>
      <c r="X34" s="44">
        <v>182.429</v>
      </c>
      <c r="Y34" s="44">
        <v>155.78700000000001</v>
      </c>
      <c r="Z34" s="16">
        <f t="shared" si="4"/>
        <v>26.641999999999999</v>
      </c>
      <c r="AA34" s="16"/>
      <c r="AB34" s="43">
        <f t="shared" si="5"/>
        <v>5.4245833333333318</v>
      </c>
      <c r="AC34" s="15"/>
      <c r="AD34" s="42">
        <f t="shared" si="6"/>
        <v>6.48</v>
      </c>
      <c r="AE34" s="41">
        <f t="shared" si="7"/>
        <v>1.899999999999924E-2</v>
      </c>
      <c r="AF34" s="40">
        <f t="shared" si="8"/>
        <v>3.1389999999999998</v>
      </c>
      <c r="AG34" s="39">
        <f t="shared" si="9"/>
        <v>7.0000000000001172E-3</v>
      </c>
      <c r="AH34" s="38">
        <f t="shared" si="10"/>
        <v>-9.4413187074488588E-3</v>
      </c>
      <c r="AJ34" s="37">
        <f t="shared" si="11"/>
        <v>22.145</v>
      </c>
      <c r="AK34" s="36">
        <f t="shared" si="12"/>
        <v>-18.998999999999999</v>
      </c>
      <c r="AM34" s="35">
        <f t="shared" si="13"/>
        <v>-108.96016113183929</v>
      </c>
      <c r="AN34" s="34">
        <f t="shared" si="14"/>
        <v>11.915708333333333</v>
      </c>
    </row>
    <row r="35" spans="1:43" x14ac:dyDescent="0.2">
      <c r="A35" s="47" t="s">
        <v>114</v>
      </c>
      <c r="B35" s="46" t="s">
        <v>87</v>
      </c>
      <c r="C35" s="29">
        <v>24</v>
      </c>
      <c r="D35" s="27">
        <v>317.62299999999999</v>
      </c>
      <c r="E35" s="28">
        <v>69.2</v>
      </c>
      <c r="F35" s="28">
        <v>7.1</v>
      </c>
      <c r="G35" s="27">
        <v>289.41199999999998</v>
      </c>
      <c r="H35" s="28">
        <v>53</v>
      </c>
      <c r="I35" s="28">
        <v>3.7</v>
      </c>
      <c r="J35" s="31">
        <f t="shared" si="0"/>
        <v>16.200000000000003</v>
      </c>
      <c r="K35" s="45">
        <f t="shared" si="1"/>
        <v>28.210999999999999</v>
      </c>
      <c r="L35" s="27">
        <v>188.23099999999999</v>
      </c>
      <c r="M35" s="28">
        <v>69.099999999999994</v>
      </c>
      <c r="N35" s="28" t="s">
        <v>94</v>
      </c>
      <c r="O35" s="27">
        <v>158.81700000000001</v>
      </c>
      <c r="P35" s="28">
        <v>60.7</v>
      </c>
      <c r="Q35" s="28" t="s">
        <v>94</v>
      </c>
      <c r="R35" s="31">
        <f t="shared" si="2"/>
        <v>8.3999999999999915</v>
      </c>
      <c r="S35" s="45">
        <f t="shared" si="3"/>
        <v>29.414000000000001</v>
      </c>
      <c r="T35" s="27">
        <v>3.266</v>
      </c>
      <c r="U35" s="27">
        <v>6.641</v>
      </c>
      <c r="V35" s="1" t="s">
        <v>17</v>
      </c>
      <c r="X35" s="44">
        <v>184.18600000000001</v>
      </c>
      <c r="Y35" s="44">
        <v>156.11799999999999</v>
      </c>
      <c r="Z35" s="16">
        <f t="shared" si="4"/>
        <v>28.068000000000001</v>
      </c>
      <c r="AA35" s="16"/>
      <c r="AB35" s="43">
        <f t="shared" si="5"/>
        <v>5.5539166666666659</v>
      </c>
      <c r="AC35" s="15"/>
      <c r="AD35" s="86">
        <f t="shared" si="6"/>
        <v>6.641</v>
      </c>
      <c r="AE35" s="41">
        <f t="shared" si="7"/>
        <v>0</v>
      </c>
      <c r="AF35" s="40">
        <f t="shared" si="8"/>
        <v>3.2509999999999999</v>
      </c>
      <c r="AG35" s="39">
        <f t="shared" si="9"/>
        <v>1.5000000000000124E-2</v>
      </c>
      <c r="AH35" s="38">
        <f t="shared" si="10"/>
        <v>4.9410528934528332E-2</v>
      </c>
      <c r="AJ35" s="37">
        <f t="shared" si="11"/>
        <v>22.204000000000001</v>
      </c>
      <c r="AK35" s="36">
        <f t="shared" si="12"/>
        <v>-18.938000000000002</v>
      </c>
      <c r="AM35" s="35">
        <f t="shared" si="13"/>
        <v>-107.83692452282561</v>
      </c>
      <c r="AN35" s="34">
        <f t="shared" si="14"/>
        <v>12.058833333333332</v>
      </c>
    </row>
    <row r="36" spans="1:43" x14ac:dyDescent="0.2">
      <c r="A36" s="47" t="s">
        <v>115</v>
      </c>
      <c r="B36" s="46" t="s">
        <v>87</v>
      </c>
      <c r="C36" s="29">
        <v>24</v>
      </c>
      <c r="D36" s="27">
        <v>317.17099999999999</v>
      </c>
      <c r="E36" s="28">
        <v>70.099999999999994</v>
      </c>
      <c r="F36" s="28">
        <v>7.2</v>
      </c>
      <c r="G36" s="27">
        <v>290.69200000000001</v>
      </c>
      <c r="H36" s="28">
        <v>53.7</v>
      </c>
      <c r="I36" s="28">
        <v>3.6</v>
      </c>
      <c r="J36" s="31">
        <f t="shared" si="0"/>
        <v>16.399999999999991</v>
      </c>
      <c r="K36" s="45">
        <f t="shared" si="1"/>
        <v>26.478999999999999</v>
      </c>
      <c r="L36" s="27">
        <v>187.99600000000001</v>
      </c>
      <c r="M36" s="28">
        <v>69.900000000000006</v>
      </c>
      <c r="N36" s="28" t="s">
        <v>94</v>
      </c>
      <c r="O36" s="27">
        <v>160.59299999999999</v>
      </c>
      <c r="P36" s="28">
        <v>61.5</v>
      </c>
      <c r="Q36" s="28" t="s">
        <v>94</v>
      </c>
      <c r="R36" s="31">
        <f t="shared" si="2"/>
        <v>8.4000000000000057</v>
      </c>
      <c r="S36" s="45">
        <f t="shared" si="3"/>
        <v>27.402999999999999</v>
      </c>
      <c r="T36" s="27">
        <v>3.1560000000000001</v>
      </c>
      <c r="U36" s="27">
        <v>6.641</v>
      </c>
      <c r="V36" s="1" t="s">
        <v>17</v>
      </c>
      <c r="X36" s="44">
        <v>183.874</v>
      </c>
      <c r="Y36" s="44">
        <v>157.79599999999999</v>
      </c>
      <c r="Z36" s="16">
        <f t="shared" si="4"/>
        <v>26.077999999999999</v>
      </c>
      <c r="AA36" s="16"/>
      <c r="AB36" s="43">
        <f t="shared" si="5"/>
        <v>5.5373333333333337</v>
      </c>
      <c r="AC36" s="15"/>
      <c r="AD36" s="42">
        <f t="shared" si="6"/>
        <v>6.6239999999999997</v>
      </c>
      <c r="AE36" s="41">
        <f t="shared" si="7"/>
        <v>1.7000000000000348E-2</v>
      </c>
      <c r="AF36" s="40">
        <f t="shared" si="8"/>
        <v>3.1480000000000001</v>
      </c>
      <c r="AG36" s="39">
        <f t="shared" si="9"/>
        <v>8.0000000000000071E-3</v>
      </c>
      <c r="AH36" s="38">
        <f t="shared" si="10"/>
        <v>0.13794669271944179</v>
      </c>
      <c r="AJ36" s="37">
        <f t="shared" si="11"/>
        <v>22.556999999999999</v>
      </c>
      <c r="AK36" s="36">
        <f t="shared" si="12"/>
        <v>-19.401</v>
      </c>
      <c r="AM36" s="35">
        <f t="shared" si="13"/>
        <v>-108.42782051105637</v>
      </c>
      <c r="AN36" s="34">
        <f t="shared" si="14"/>
        <v>12.112166666666667</v>
      </c>
    </row>
    <row r="37" spans="1:43" x14ac:dyDescent="0.2">
      <c r="A37" s="47" t="s">
        <v>116</v>
      </c>
      <c r="B37" s="46" t="s">
        <v>87</v>
      </c>
      <c r="C37" s="29">
        <v>24</v>
      </c>
      <c r="D37" s="27">
        <v>313.71699999999998</v>
      </c>
      <c r="E37" s="28">
        <v>70.2</v>
      </c>
      <c r="F37" s="28">
        <v>7.2</v>
      </c>
      <c r="G37" s="27">
        <v>287.68099999999998</v>
      </c>
      <c r="H37" s="28">
        <v>53.7</v>
      </c>
      <c r="I37" s="28">
        <v>3.6</v>
      </c>
      <c r="J37" s="31">
        <f t="shared" si="0"/>
        <v>16.5</v>
      </c>
      <c r="K37" s="45">
        <f t="shared" si="1"/>
        <v>26.036000000000001</v>
      </c>
      <c r="L37" s="27">
        <v>186.11500000000001</v>
      </c>
      <c r="M37" s="28">
        <v>70.099999999999994</v>
      </c>
      <c r="N37" s="28" t="s">
        <v>94</v>
      </c>
      <c r="O37" s="27">
        <v>159.33099999999999</v>
      </c>
      <c r="P37" s="28">
        <v>61.5</v>
      </c>
      <c r="Q37" s="28" t="s">
        <v>94</v>
      </c>
      <c r="R37" s="31">
        <f t="shared" si="2"/>
        <v>8.5999999999999943</v>
      </c>
      <c r="S37" s="45">
        <f t="shared" si="3"/>
        <v>26.783999999999999</v>
      </c>
      <c r="T37" s="27">
        <v>3.1339999999999999</v>
      </c>
      <c r="U37" s="27">
        <v>6.6059999999999999</v>
      </c>
      <c r="V37" s="1" t="s">
        <v>17</v>
      </c>
      <c r="X37" s="44">
        <v>182.01499999999999</v>
      </c>
      <c r="Y37" s="44">
        <v>156.55699999999999</v>
      </c>
      <c r="Z37" s="16">
        <f t="shared" si="4"/>
        <v>25.457999999999998</v>
      </c>
      <c r="AA37" s="16"/>
      <c r="AB37" s="43">
        <f t="shared" si="5"/>
        <v>5.4634999999999998</v>
      </c>
      <c r="AC37" s="15"/>
      <c r="AD37" s="42">
        <f t="shared" si="6"/>
        <v>6.5739999999999998</v>
      </c>
      <c r="AE37" s="41">
        <f t="shared" si="7"/>
        <v>3.2000000000000028E-2</v>
      </c>
      <c r="AF37" s="40">
        <f t="shared" si="8"/>
        <v>3.1309999999999998</v>
      </c>
      <c r="AG37" s="39">
        <f t="shared" si="9"/>
        <v>3.0000000000001137E-3</v>
      </c>
      <c r="AH37" s="38">
        <f t="shared" si="10"/>
        <v>0.20091698791369711</v>
      </c>
      <c r="AJ37" s="37">
        <f t="shared" si="11"/>
        <v>22.388000000000002</v>
      </c>
      <c r="AK37" s="36">
        <f t="shared" si="12"/>
        <v>-19.254000000000001</v>
      </c>
      <c r="AM37" s="35">
        <f t="shared" si="13"/>
        <v>-108.63977808753444</v>
      </c>
      <c r="AN37" s="34">
        <f t="shared" si="14"/>
        <v>11.986708333333333</v>
      </c>
    </row>
    <row r="38" spans="1:43" x14ac:dyDescent="0.2">
      <c r="A38" s="47" t="s">
        <v>117</v>
      </c>
      <c r="B38" s="46" t="s">
        <v>87</v>
      </c>
      <c r="C38" s="29">
        <v>24</v>
      </c>
      <c r="D38" s="27">
        <v>311.82600000000002</v>
      </c>
      <c r="E38" s="28">
        <v>69.5</v>
      </c>
      <c r="F38" s="28">
        <v>7.2</v>
      </c>
      <c r="G38" s="27">
        <v>281.42200000000003</v>
      </c>
      <c r="H38" s="28">
        <v>53</v>
      </c>
      <c r="I38" s="28">
        <v>3.6</v>
      </c>
      <c r="J38" s="31">
        <f t="shared" si="0"/>
        <v>16.5</v>
      </c>
      <c r="K38" s="45">
        <f t="shared" si="1"/>
        <v>30.404</v>
      </c>
      <c r="L38" s="27">
        <v>188.709</v>
      </c>
      <c r="M38" s="28">
        <v>69.3</v>
      </c>
      <c r="N38" s="28" t="s">
        <v>94</v>
      </c>
      <c r="O38" s="27">
        <v>157.79499999999999</v>
      </c>
      <c r="P38" s="28">
        <v>60.8</v>
      </c>
      <c r="Q38" s="28" t="s">
        <v>94</v>
      </c>
      <c r="R38" s="31">
        <f t="shared" si="2"/>
        <v>8.5</v>
      </c>
      <c r="S38" s="45">
        <f t="shared" si="3"/>
        <v>30.914000000000001</v>
      </c>
      <c r="T38" s="27">
        <v>3.38</v>
      </c>
      <c r="U38" s="27">
        <v>6.7750000000000004</v>
      </c>
      <c r="V38" s="1" t="s">
        <v>17</v>
      </c>
      <c r="X38" s="44">
        <v>184.63200000000001</v>
      </c>
      <c r="Y38" s="44">
        <v>155.10400000000001</v>
      </c>
      <c r="Z38" s="16">
        <f t="shared" si="4"/>
        <v>29.527999999999999</v>
      </c>
      <c r="AA38" s="16"/>
      <c r="AB38" s="43">
        <f t="shared" si="5"/>
        <v>5.2632500000000002</v>
      </c>
      <c r="AC38" s="15"/>
      <c r="AD38" s="42">
        <f t="shared" si="6"/>
        <v>6.7569999999999997</v>
      </c>
      <c r="AE38" s="41">
        <f t="shared" si="7"/>
        <v>1.8000000000000682E-2</v>
      </c>
      <c r="AF38" s="40">
        <f t="shared" si="8"/>
        <v>3.3650000000000002</v>
      </c>
      <c r="AG38" s="39">
        <f t="shared" si="9"/>
        <v>1.499999999999968E-2</v>
      </c>
      <c r="AH38" s="38">
        <f t="shared" si="10"/>
        <v>0.31127630391369587</v>
      </c>
      <c r="AJ38" s="37">
        <f t="shared" si="11"/>
        <v>22.225000000000001</v>
      </c>
      <c r="AK38" s="36">
        <f t="shared" si="12"/>
        <v>-18.845000000000002</v>
      </c>
      <c r="AM38" s="35">
        <f t="shared" si="13"/>
        <v>-109.91749045916808</v>
      </c>
      <c r="AN38" s="34">
        <f t="shared" si="14"/>
        <v>11.725916666666668</v>
      </c>
    </row>
    <row r="39" spans="1:43" x14ac:dyDescent="0.2">
      <c r="A39" s="47" t="s">
        <v>118</v>
      </c>
      <c r="B39" s="46" t="s">
        <v>87</v>
      </c>
      <c r="C39" s="29">
        <v>24</v>
      </c>
      <c r="D39" s="27">
        <v>307.08300000000003</v>
      </c>
      <c r="E39" s="28">
        <v>67.900000000000006</v>
      </c>
      <c r="F39" s="28">
        <v>6.3</v>
      </c>
      <c r="G39" s="27">
        <v>274.60899999999998</v>
      </c>
      <c r="H39" s="28">
        <v>51.4</v>
      </c>
      <c r="I39" s="28">
        <v>3.7</v>
      </c>
      <c r="J39" s="31">
        <f t="shared" si="0"/>
        <v>16.500000000000007</v>
      </c>
      <c r="K39" s="45">
        <f t="shared" si="1"/>
        <v>32.473999999999997</v>
      </c>
      <c r="L39" s="27">
        <v>174.95599999999999</v>
      </c>
      <c r="M39" s="28">
        <v>67.8</v>
      </c>
      <c r="N39" s="28" t="s">
        <v>94</v>
      </c>
      <c r="O39" s="27">
        <v>142.34200000000001</v>
      </c>
      <c r="P39" s="28">
        <v>59</v>
      </c>
      <c r="Q39" s="28" t="s">
        <v>94</v>
      </c>
      <c r="R39" s="31">
        <f t="shared" si="2"/>
        <v>8.7999999999999972</v>
      </c>
      <c r="S39" s="45">
        <f t="shared" si="3"/>
        <v>32.613999999999997</v>
      </c>
      <c r="T39" s="27">
        <v>3.3610000000000002</v>
      </c>
      <c r="U39" s="27">
        <v>6.7480000000000002</v>
      </c>
      <c r="V39" s="1" t="s">
        <v>17</v>
      </c>
      <c r="X39" s="44">
        <v>171.33</v>
      </c>
      <c r="Y39" s="44">
        <v>140.048</v>
      </c>
      <c r="Z39" s="16">
        <f t="shared" si="4"/>
        <v>31.282</v>
      </c>
      <c r="AA39" s="16"/>
      <c r="AB39" s="43">
        <f t="shared" si="5"/>
        <v>5.6067083333333327</v>
      </c>
      <c r="AC39" s="15"/>
      <c r="AD39" s="42">
        <f t="shared" si="6"/>
        <v>6.7359999999999998</v>
      </c>
      <c r="AE39" s="41">
        <f t="shared" si="7"/>
        <v>1.2000000000000455E-2</v>
      </c>
      <c r="AF39" s="40">
        <f t="shared" si="8"/>
        <v>3.3530000000000002</v>
      </c>
      <c r="AG39" s="39">
        <f t="shared" si="9"/>
        <v>8.0000000000000071E-3</v>
      </c>
      <c r="AH39" s="38">
        <f t="shared" si="10"/>
        <v>0.43407171651329585</v>
      </c>
      <c r="AJ39" s="37">
        <f t="shared" si="11"/>
        <v>19.879000000000001</v>
      </c>
      <c r="AK39" s="36">
        <f t="shared" si="12"/>
        <v>-16.518000000000001</v>
      </c>
      <c r="AM39" s="35">
        <f t="shared" si="13"/>
        <v>-101.56404196512132</v>
      </c>
      <c r="AN39" s="34">
        <f t="shared" si="14"/>
        <v>11.442041666666666</v>
      </c>
    </row>
    <row r="40" spans="1:43" x14ac:dyDescent="0.2">
      <c r="A40" s="47" t="s">
        <v>119</v>
      </c>
      <c r="B40" s="46" t="s">
        <v>87</v>
      </c>
      <c r="C40" s="29">
        <v>24</v>
      </c>
      <c r="D40" s="27">
        <v>323.209</v>
      </c>
      <c r="E40" s="28">
        <v>68.900000000000006</v>
      </c>
      <c r="F40" s="28">
        <v>5.9</v>
      </c>
      <c r="G40" s="27">
        <v>295.87599999999998</v>
      </c>
      <c r="H40" s="28">
        <v>52.3</v>
      </c>
      <c r="I40" s="28">
        <v>3.7</v>
      </c>
      <c r="J40" s="31">
        <f t="shared" si="0"/>
        <v>16.600000000000009</v>
      </c>
      <c r="K40" s="45">
        <f t="shared" si="1"/>
        <v>27.332999999999998</v>
      </c>
      <c r="L40" s="27">
        <v>167.739</v>
      </c>
      <c r="M40" s="28">
        <v>68.8</v>
      </c>
      <c r="N40" s="28" t="s">
        <v>94</v>
      </c>
      <c r="O40" s="27">
        <v>140.07499999999999</v>
      </c>
      <c r="P40" s="28">
        <v>59.5</v>
      </c>
      <c r="Q40" s="28" t="s">
        <v>94</v>
      </c>
      <c r="R40" s="31">
        <f t="shared" ref="R40:R46" si="15">M40-P40</f>
        <v>9.2999999999999972</v>
      </c>
      <c r="S40" s="45">
        <f t="shared" ref="S40:S46" si="16">ROUND(L40-O40,3)</f>
        <v>27.664000000000001</v>
      </c>
      <c r="T40" s="27">
        <v>3.0950000000000002</v>
      </c>
      <c r="U40" s="27">
        <v>6.8150000000000004</v>
      </c>
      <c r="V40" s="1" t="s">
        <v>17</v>
      </c>
      <c r="X40" s="44">
        <v>164.16900000000001</v>
      </c>
      <c r="Y40" s="44">
        <v>137.77799999999999</v>
      </c>
      <c r="Z40" s="16">
        <f t="shared" si="4"/>
        <v>26.390999999999998</v>
      </c>
      <c r="AA40" s="16"/>
      <c r="AB40" s="43">
        <f t="shared" si="5"/>
        <v>6.587416666666666</v>
      </c>
      <c r="AC40" s="15"/>
      <c r="AD40" s="42">
        <f t="shared" si="6"/>
        <v>6.7949999999999999</v>
      </c>
      <c r="AE40" s="41">
        <f t="shared" si="7"/>
        <v>2.0000000000000462E-2</v>
      </c>
      <c r="AF40" s="40">
        <f t="shared" si="8"/>
        <v>3.097</v>
      </c>
      <c r="AG40" s="39">
        <f t="shared" si="9"/>
        <v>-1.9999999999997797E-3</v>
      </c>
      <c r="AH40" s="38">
        <f t="shared" si="10"/>
        <v>0.31837661723154304</v>
      </c>
      <c r="AJ40" s="37">
        <f t="shared" si="11"/>
        <v>19.492999999999999</v>
      </c>
      <c r="AK40" s="36">
        <f t="shared" si="12"/>
        <v>-16.398</v>
      </c>
      <c r="AM40" s="35">
        <f t="shared" si="13"/>
        <v>-92.813881490894858</v>
      </c>
      <c r="AN40" s="34">
        <f t="shared" si="14"/>
        <v>12.328166666666666</v>
      </c>
      <c r="AO40" s="48"/>
      <c r="AP40" s="48"/>
      <c r="AQ40" s="48"/>
    </row>
    <row r="41" spans="1:43" x14ac:dyDescent="0.2">
      <c r="A41" s="47" t="s">
        <v>120</v>
      </c>
      <c r="B41" s="46" t="s">
        <v>87</v>
      </c>
      <c r="C41" s="29">
        <v>24</v>
      </c>
      <c r="D41" s="27">
        <v>312.197</v>
      </c>
      <c r="E41" s="28">
        <v>69.900000000000006</v>
      </c>
      <c r="F41" s="28">
        <v>6</v>
      </c>
      <c r="G41" s="27">
        <v>284.286</v>
      </c>
      <c r="H41" s="28">
        <v>52.8</v>
      </c>
      <c r="I41" s="28">
        <v>3.7</v>
      </c>
      <c r="J41" s="31">
        <f t="shared" si="0"/>
        <v>17.100000000000009</v>
      </c>
      <c r="K41" s="45">
        <f t="shared" si="1"/>
        <v>27.911000000000001</v>
      </c>
      <c r="L41" s="27">
        <v>171.251</v>
      </c>
      <c r="M41" s="28">
        <v>69.7</v>
      </c>
      <c r="N41" s="28" t="s">
        <v>94</v>
      </c>
      <c r="O41" s="27">
        <v>142.904</v>
      </c>
      <c r="P41" s="28">
        <v>60.5</v>
      </c>
      <c r="Q41" s="28" t="s">
        <v>94</v>
      </c>
      <c r="R41" s="31">
        <f t="shared" si="15"/>
        <v>9.2000000000000028</v>
      </c>
      <c r="S41" s="45">
        <f t="shared" si="16"/>
        <v>28.347000000000001</v>
      </c>
      <c r="T41" s="27">
        <v>3.1920000000000002</v>
      </c>
      <c r="U41" s="27">
        <v>6.8179999999999996</v>
      </c>
      <c r="V41" s="1" t="s">
        <v>17</v>
      </c>
      <c r="X41" s="44">
        <v>167.51599999999999</v>
      </c>
      <c r="Y41" s="44">
        <v>140.494</v>
      </c>
      <c r="Z41" s="16">
        <f t="shared" si="4"/>
        <v>27.021999999999998</v>
      </c>
      <c r="AA41" s="16"/>
      <c r="AB41" s="43">
        <f t="shared" si="5"/>
        <v>5.9913333333333334</v>
      </c>
      <c r="AC41" s="15"/>
      <c r="AD41" s="42">
        <f t="shared" si="6"/>
        <v>6.8120000000000003</v>
      </c>
      <c r="AE41" s="41">
        <f t="shared" si="7"/>
        <v>5.9999999999993392E-3</v>
      </c>
      <c r="AF41" s="40">
        <f t="shared" si="8"/>
        <v>3.1760000000000002</v>
      </c>
      <c r="AG41" s="39">
        <f t="shared" si="9"/>
        <v>1.6000000000000014E-2</v>
      </c>
      <c r="AH41" s="38">
        <f t="shared" si="10"/>
        <v>0.31271325355452007</v>
      </c>
      <c r="AJ41" s="37">
        <f t="shared" si="11"/>
        <v>20.175999999999998</v>
      </c>
      <c r="AK41" s="36">
        <f t="shared" si="12"/>
        <v>-16.983999999999998</v>
      </c>
      <c r="AM41" s="35">
        <f t="shared" si="13"/>
        <v>-98.527187409861895</v>
      </c>
      <c r="AN41" s="34">
        <f t="shared" si="14"/>
        <v>11.84525</v>
      </c>
      <c r="AO41" s="48"/>
      <c r="AP41" s="48"/>
      <c r="AQ41" s="48"/>
    </row>
    <row r="42" spans="1:43" x14ac:dyDescent="0.2">
      <c r="A42" s="47" t="s">
        <v>121</v>
      </c>
      <c r="B42" s="46" t="s">
        <v>87</v>
      </c>
      <c r="C42" s="29">
        <v>24</v>
      </c>
      <c r="D42" s="27">
        <v>307.39400000000001</v>
      </c>
      <c r="E42" s="28">
        <v>69</v>
      </c>
      <c r="F42" s="28">
        <v>6</v>
      </c>
      <c r="G42" s="27">
        <v>280.09399999999999</v>
      </c>
      <c r="H42" s="28">
        <v>52.4</v>
      </c>
      <c r="I42" s="28">
        <v>3.7</v>
      </c>
      <c r="J42" s="31">
        <f>E42-H42</f>
        <v>16.600000000000001</v>
      </c>
      <c r="K42" s="45">
        <f>ROUND(D42-G42,3)</f>
        <v>27.3</v>
      </c>
      <c r="L42" s="27">
        <v>170.92699999999999</v>
      </c>
      <c r="M42" s="28">
        <v>68.900000000000006</v>
      </c>
      <c r="N42" s="28">
        <v>0</v>
      </c>
      <c r="O42" s="27">
        <v>143.12299999999999</v>
      </c>
      <c r="P42" s="28">
        <v>59.8</v>
      </c>
      <c r="Q42" s="28">
        <v>0</v>
      </c>
      <c r="R42" s="31">
        <f t="shared" si="15"/>
        <v>9.1000000000000085</v>
      </c>
      <c r="S42" s="45">
        <f t="shared" si="16"/>
        <v>27.803999999999998</v>
      </c>
      <c r="T42" s="27">
        <v>3.1070000000000002</v>
      </c>
      <c r="U42" s="27">
        <v>6.5629999999999997</v>
      </c>
      <c r="V42" s="1" t="s">
        <v>17</v>
      </c>
      <c r="X42" s="44">
        <v>167.279</v>
      </c>
      <c r="Y42" s="44">
        <v>140.755</v>
      </c>
      <c r="Z42" s="16">
        <f t="shared" si="4"/>
        <v>26.524000000000001</v>
      </c>
      <c r="AA42" s="16"/>
      <c r="AB42" s="43">
        <f t="shared" si="5"/>
        <v>5.8057916666666669</v>
      </c>
      <c r="AC42" s="15"/>
      <c r="AD42" s="42">
        <f t="shared" si="6"/>
        <v>6.5330000000000004</v>
      </c>
      <c r="AE42" s="41">
        <f t="shared" si="7"/>
        <v>2.9999999999999361E-2</v>
      </c>
      <c r="AF42" s="40">
        <f t="shared" si="8"/>
        <v>3.1080000000000001</v>
      </c>
      <c r="AG42" s="39">
        <f t="shared" si="9"/>
        <v>-9.9999999999988987E-4</v>
      </c>
      <c r="AH42" s="38">
        <f t="shared" si="10"/>
        <v>0.27704984755117917</v>
      </c>
      <c r="AJ42" s="37">
        <f t="shared" si="11"/>
        <v>19.943000000000001</v>
      </c>
      <c r="AK42" s="36">
        <f t="shared" si="12"/>
        <v>-16.836000000000002</v>
      </c>
      <c r="AM42" s="35">
        <f t="shared" si="13"/>
        <v>-100.22849471962982</v>
      </c>
      <c r="AN42" s="34">
        <f t="shared" si="14"/>
        <v>11.670583333333333</v>
      </c>
      <c r="AO42" s="48"/>
      <c r="AP42" s="48"/>
      <c r="AQ42" s="48"/>
    </row>
    <row r="43" spans="1:43" x14ac:dyDescent="0.2">
      <c r="A43" s="47" t="s">
        <v>122</v>
      </c>
      <c r="B43" s="46" t="s">
        <v>87</v>
      </c>
      <c r="C43" s="29">
        <v>24</v>
      </c>
      <c r="D43" s="27">
        <v>317.95600000000002</v>
      </c>
      <c r="E43" s="28">
        <v>68.7</v>
      </c>
      <c r="F43" s="28">
        <v>5.9</v>
      </c>
      <c r="G43" s="27">
        <v>286.33600000000001</v>
      </c>
      <c r="H43" s="28">
        <v>52</v>
      </c>
      <c r="I43" s="28">
        <v>3.7</v>
      </c>
      <c r="J43" s="31">
        <f>E43-H43</f>
        <v>16.700000000000003</v>
      </c>
      <c r="K43" s="45">
        <f>ROUND(D43-G43,3)</f>
        <v>31.62</v>
      </c>
      <c r="L43" s="27">
        <v>171.37799999999999</v>
      </c>
      <c r="M43" s="28">
        <v>68.599999999999994</v>
      </c>
      <c r="N43" s="28">
        <v>0</v>
      </c>
      <c r="O43" s="27">
        <v>139.495</v>
      </c>
      <c r="P43" s="28">
        <v>59.3</v>
      </c>
      <c r="Q43" s="28">
        <v>0</v>
      </c>
      <c r="R43" s="31">
        <f t="shared" si="15"/>
        <v>9.2999999999999972</v>
      </c>
      <c r="S43" s="45">
        <f t="shared" si="16"/>
        <v>31.882999999999999</v>
      </c>
      <c r="T43" s="27">
        <v>3.3759999999999999</v>
      </c>
      <c r="U43" s="27">
        <v>6.9790000000000001</v>
      </c>
      <c r="V43" s="1" t="s">
        <v>17</v>
      </c>
      <c r="X43" s="44">
        <v>167.744</v>
      </c>
      <c r="Y43" s="44">
        <v>137.22200000000001</v>
      </c>
      <c r="Z43" s="16">
        <f t="shared" si="4"/>
        <v>30.521999999999998</v>
      </c>
      <c r="AA43" s="16"/>
      <c r="AB43" s="43">
        <f t="shared" si="5"/>
        <v>6.2130833333333335</v>
      </c>
      <c r="AC43" s="15"/>
      <c r="AD43" s="42">
        <f t="shared" si="6"/>
        <v>6.9539999999999997</v>
      </c>
      <c r="AE43" s="41">
        <f t="shared" si="7"/>
        <v>2.5000000000000355E-2</v>
      </c>
      <c r="AF43" s="40">
        <f t="shared" si="8"/>
        <v>3.37</v>
      </c>
      <c r="AG43" s="39">
        <f t="shared" si="9"/>
        <v>5.9999999999997833E-3</v>
      </c>
      <c r="AH43" s="38">
        <f t="shared" si="10"/>
        <v>0.3834655789003138</v>
      </c>
      <c r="AJ43" s="37">
        <f t="shared" si="11"/>
        <v>19.645</v>
      </c>
      <c r="AK43" s="36">
        <f t="shared" si="12"/>
        <v>-16.268999999999998</v>
      </c>
      <c r="AM43" s="35">
        <f t="shared" si="13"/>
        <v>-95.463371703173891</v>
      </c>
      <c r="AN43" s="34">
        <f t="shared" si="14"/>
        <v>11.930666666666667</v>
      </c>
      <c r="AO43" s="48"/>
      <c r="AP43" s="48"/>
      <c r="AQ43" s="48"/>
    </row>
    <row r="44" spans="1:43" x14ac:dyDescent="0.2">
      <c r="A44" s="47" t="s">
        <v>123</v>
      </c>
      <c r="B44" s="46" t="s">
        <v>87</v>
      </c>
      <c r="C44" s="29">
        <v>24</v>
      </c>
      <c r="D44" s="27">
        <v>309.72000000000003</v>
      </c>
      <c r="E44" s="28">
        <v>70.2</v>
      </c>
      <c r="F44" s="28">
        <v>5.9</v>
      </c>
      <c r="G44" s="27">
        <v>282.85500000000002</v>
      </c>
      <c r="H44" s="28">
        <v>52.6</v>
      </c>
      <c r="I44" s="28">
        <v>3.7</v>
      </c>
      <c r="J44" s="31">
        <f>E44-H44</f>
        <v>17.600000000000001</v>
      </c>
      <c r="K44" s="45">
        <f>ROUND(D44-G44,3)</f>
        <v>26.864999999999998</v>
      </c>
      <c r="L44" s="27">
        <v>166.244</v>
      </c>
      <c r="M44" s="28">
        <v>70</v>
      </c>
      <c r="N44" s="28">
        <v>0</v>
      </c>
      <c r="O44" s="27">
        <v>139.09700000000001</v>
      </c>
      <c r="P44" s="28">
        <v>60.4</v>
      </c>
      <c r="Q44" s="28">
        <v>0</v>
      </c>
      <c r="R44" s="31">
        <f t="shared" si="15"/>
        <v>9.6000000000000014</v>
      </c>
      <c r="S44" s="45">
        <f t="shared" si="16"/>
        <v>27.146999999999998</v>
      </c>
      <c r="T44" s="27">
        <v>3.1280000000000001</v>
      </c>
      <c r="U44" s="27">
        <v>6.86</v>
      </c>
      <c r="V44" s="1" t="s">
        <v>17</v>
      </c>
      <c r="X44" s="44">
        <v>162.59200000000001</v>
      </c>
      <c r="Y44" s="44">
        <v>136.75700000000001</v>
      </c>
      <c r="Z44" s="16">
        <f t="shared" si="4"/>
        <v>25.835000000000001</v>
      </c>
      <c r="AA44" s="16"/>
      <c r="AB44" s="43">
        <f t="shared" si="5"/>
        <v>6.0874166666666669</v>
      </c>
      <c r="AC44" s="15"/>
      <c r="AD44" s="42">
        <f t="shared" si="6"/>
        <v>6.8639999999999999</v>
      </c>
      <c r="AE44" s="41">
        <f t="shared" si="7"/>
        <v>-3.9999999999995595E-3</v>
      </c>
      <c r="AF44" s="40">
        <f t="shared" si="8"/>
        <v>3.121</v>
      </c>
      <c r="AG44" s="39">
        <f t="shared" si="9"/>
        <v>7.0000000000001172E-3</v>
      </c>
      <c r="AH44" s="38">
        <f t="shared" si="10"/>
        <v>0.3641441728093891</v>
      </c>
      <c r="AJ44" s="37">
        <f t="shared" si="11"/>
        <v>19.641999999999999</v>
      </c>
      <c r="AK44" s="36">
        <f t="shared" si="12"/>
        <v>-16.513999999999999</v>
      </c>
      <c r="AM44" s="35">
        <f t="shared" si="13"/>
        <v>-96.333457071644489</v>
      </c>
      <c r="AN44" s="34">
        <f t="shared" si="14"/>
        <v>11.785625000000001</v>
      </c>
      <c r="AO44" s="48"/>
      <c r="AP44" s="48"/>
      <c r="AQ44" s="48"/>
    </row>
    <row r="45" spans="1:43" x14ac:dyDescent="0.2">
      <c r="A45" s="47" t="s">
        <v>124</v>
      </c>
      <c r="B45" s="46" t="s">
        <v>87</v>
      </c>
      <c r="C45" s="29">
        <v>24</v>
      </c>
      <c r="D45" s="27">
        <v>324.13</v>
      </c>
      <c r="E45" s="28">
        <v>70.099999999999994</v>
      </c>
      <c r="F45" s="28">
        <v>5.8</v>
      </c>
      <c r="G45" s="27">
        <v>293.74700000000001</v>
      </c>
      <c r="H45" s="28">
        <v>52.5</v>
      </c>
      <c r="I45" s="28">
        <v>3.8</v>
      </c>
      <c r="J45" s="31">
        <f>E45-H45</f>
        <v>17.599999999999994</v>
      </c>
      <c r="K45" s="45">
        <f>ROUND(D45-G45,3)</f>
        <v>30.382999999999999</v>
      </c>
      <c r="L45" s="27">
        <v>165.673</v>
      </c>
      <c r="M45" s="28">
        <v>69.900000000000006</v>
      </c>
      <c r="N45" s="28">
        <v>0</v>
      </c>
      <c r="O45" s="27">
        <v>135.12299999999999</v>
      </c>
      <c r="P45" s="28">
        <v>60</v>
      </c>
      <c r="Q45" s="28">
        <v>0</v>
      </c>
      <c r="R45" s="31">
        <f t="shared" si="15"/>
        <v>9.9000000000000057</v>
      </c>
      <c r="S45" s="45">
        <f t="shared" si="16"/>
        <v>30.55</v>
      </c>
      <c r="T45" s="27">
        <v>3.359</v>
      </c>
      <c r="U45" s="27">
        <v>7.2969999999999997</v>
      </c>
      <c r="V45" s="1" t="s">
        <v>17</v>
      </c>
      <c r="X45" s="44">
        <v>162.04300000000001</v>
      </c>
      <c r="Y45" s="44">
        <v>132.876</v>
      </c>
      <c r="Z45" s="16">
        <f t="shared" si="4"/>
        <v>29.167000000000002</v>
      </c>
      <c r="AA45" s="16"/>
      <c r="AB45" s="43">
        <f t="shared" si="5"/>
        <v>6.702958333333334</v>
      </c>
      <c r="AC45" s="15"/>
      <c r="AD45" s="42">
        <f t="shared" si="6"/>
        <v>7.3</v>
      </c>
      <c r="AE45" s="41">
        <f t="shared" si="7"/>
        <v>-3.0000000000001137E-3</v>
      </c>
      <c r="AF45" s="40">
        <f t="shared" si="8"/>
        <v>3.3540000000000001</v>
      </c>
      <c r="AG45" s="39">
        <f t="shared" si="9"/>
        <v>4.9999999999998934E-3</v>
      </c>
      <c r="AH45" s="38">
        <f t="shared" si="10"/>
        <v>0.41396167450220678</v>
      </c>
      <c r="AJ45" s="37">
        <f t="shared" si="11"/>
        <v>19.298999999999999</v>
      </c>
      <c r="AK45" s="36">
        <f t="shared" si="12"/>
        <v>-15.94</v>
      </c>
      <c r="AM45" s="35">
        <f t="shared" si="13"/>
        <v>-90.055728228713818</v>
      </c>
      <c r="AN45" s="34">
        <f t="shared" si="14"/>
        <v>12.239458333333333</v>
      </c>
      <c r="AO45" s="48"/>
      <c r="AP45" s="48"/>
      <c r="AQ45" s="48"/>
    </row>
    <row r="46" spans="1:43" x14ac:dyDescent="0.2">
      <c r="A46" s="47" t="s">
        <v>125</v>
      </c>
      <c r="B46" s="46" t="s">
        <v>87</v>
      </c>
      <c r="C46" s="29">
        <v>24</v>
      </c>
      <c r="D46" s="27">
        <v>323.17500000000001</v>
      </c>
      <c r="E46" s="28">
        <v>69.400000000000006</v>
      </c>
      <c r="F46" s="28">
        <v>5.7</v>
      </c>
      <c r="G46" s="27">
        <v>291.06299999999999</v>
      </c>
      <c r="H46" s="28">
        <v>51.8</v>
      </c>
      <c r="I46" s="28">
        <v>3.9</v>
      </c>
      <c r="J46" s="31">
        <f>E46-H46</f>
        <v>17.600000000000009</v>
      </c>
      <c r="K46" s="45">
        <f>ROUND(D46-G46,3)</f>
        <v>32.112000000000002</v>
      </c>
      <c r="L46" s="27">
        <v>164.34899999999999</v>
      </c>
      <c r="M46" s="28">
        <v>69.3</v>
      </c>
      <c r="N46" s="28">
        <v>0</v>
      </c>
      <c r="O46" s="27">
        <v>131.97399999999999</v>
      </c>
      <c r="P46" s="28">
        <v>59.3</v>
      </c>
      <c r="Q46" s="28">
        <v>0</v>
      </c>
      <c r="R46" s="31">
        <f t="shared" si="15"/>
        <v>10</v>
      </c>
      <c r="S46" s="45">
        <f t="shared" si="16"/>
        <v>32.375</v>
      </c>
      <c r="T46" s="27">
        <v>3.4460000000000002</v>
      </c>
      <c r="U46" s="27">
        <v>7.3639999999999999</v>
      </c>
      <c r="V46" s="1" t="s">
        <v>17</v>
      </c>
      <c r="X46" s="44">
        <v>160.80699999999999</v>
      </c>
      <c r="Y46" s="44">
        <v>129.827</v>
      </c>
      <c r="Z46" s="16">
        <f t="shared" si="4"/>
        <v>30.98</v>
      </c>
      <c r="AA46" s="16"/>
      <c r="AB46" s="43">
        <f t="shared" si="5"/>
        <v>6.718166666666666</v>
      </c>
      <c r="AC46" s="15"/>
      <c r="AD46" s="42">
        <f t="shared" si="6"/>
        <v>7.351</v>
      </c>
      <c r="AE46" s="41">
        <f t="shared" si="7"/>
        <v>1.2999999999999901E-2</v>
      </c>
      <c r="AF46" s="40">
        <f t="shared" si="8"/>
        <v>3.4449999999999998</v>
      </c>
      <c r="AG46" s="39">
        <f t="shared" si="9"/>
        <v>1.000000000000334E-3</v>
      </c>
      <c r="AH46" s="38">
        <f t="shared" si="10"/>
        <v>0.38891923741595513</v>
      </c>
      <c r="AJ46" s="37">
        <f t="shared" si="11"/>
        <v>18.843</v>
      </c>
      <c r="AK46" s="36">
        <f t="shared" si="12"/>
        <v>-15.397</v>
      </c>
      <c r="AM46" s="35">
        <f t="shared" si="13"/>
        <v>-88.819946197215032</v>
      </c>
      <c r="AN46" s="34">
        <f t="shared" si="14"/>
        <v>12.127625</v>
      </c>
    </row>
    <row r="47" spans="1:43" x14ac:dyDescent="0.2">
      <c r="A47" s="29" t="s">
        <v>16</v>
      </c>
      <c r="B47" s="29"/>
      <c r="C47" s="29"/>
      <c r="D47" s="27">
        <f>ROUND(AVERAGE(D17:D46),3)</f>
        <v>283.738</v>
      </c>
      <c r="E47" s="28">
        <f>ROUND(AVERAGE(E17:E46),1)</f>
        <v>69.400000000000006</v>
      </c>
      <c r="F47" s="33">
        <f>IF(SUM(F17:F46)=0,0,ROUND(AVERAGE(F17:F46),1))</f>
        <v>6.1</v>
      </c>
      <c r="G47" s="27">
        <f>ROUND(AVERAGE(G17:G46),3)</f>
        <v>257.29500000000002</v>
      </c>
      <c r="H47" s="28">
        <f>ROUND(AVERAGE(H17:H46),1)</f>
        <v>51.4</v>
      </c>
      <c r="I47" s="33">
        <f>IF(SUM(I17:I46)=0,0,ROUND(AVERAGE(I17:I46),1))</f>
        <v>3.9</v>
      </c>
      <c r="J47" s="31">
        <f>ROUND(AVERAGE(J17:J46),1)</f>
        <v>18</v>
      </c>
      <c r="K47" s="27">
        <f>ROUND(AVERAGE(K17:K46),3)</f>
        <v>26.443000000000001</v>
      </c>
      <c r="L47" s="27">
        <f>ROUND(AVERAGE(L17:L46),3)</f>
        <v>161.13200000000001</v>
      </c>
      <c r="M47" s="28">
        <f>ROUND(AVERAGE(M17:M46),1)</f>
        <v>69.2</v>
      </c>
      <c r="N47" s="32">
        <f>IF(SUM(N17:N46)=0,0,ROUND(AVERAGE(N17:N46),1))</f>
        <v>0</v>
      </c>
      <c r="O47" s="27">
        <f>ROUND(AVERAGE(O17:O46),3)</f>
        <v>133.01300000000001</v>
      </c>
      <c r="P47" s="28">
        <f>ROUND(AVERAGE(P17:P46),1)</f>
        <v>59.4</v>
      </c>
      <c r="Q47" s="32">
        <f>IF(SUM(Q17:Q46)=0,0,ROUND(AVERAGE(Q17:Q46),1))</f>
        <v>0</v>
      </c>
      <c r="R47" s="31">
        <f>ROUND(AVERAGE(R17:R46),1)</f>
        <v>9.8000000000000007</v>
      </c>
      <c r="S47" s="27">
        <f>ROUND(AVERAGE(S17:S46),3)</f>
        <v>28.119</v>
      </c>
      <c r="T47" s="27"/>
      <c r="U47" s="27"/>
      <c r="X47" s="30"/>
      <c r="Y47" s="30"/>
      <c r="Z47" s="30"/>
      <c r="AA47" s="30"/>
    </row>
    <row r="48" spans="1:43" x14ac:dyDescent="0.2">
      <c r="A48" s="29" t="s">
        <v>15</v>
      </c>
      <c r="B48" s="29"/>
      <c r="C48" s="29">
        <f>SUM(C17:C46)</f>
        <v>720</v>
      </c>
      <c r="D48" s="27">
        <f>SUM(D17:D46)</f>
        <v>8512.137999999999</v>
      </c>
      <c r="E48" s="28"/>
      <c r="F48" s="28"/>
      <c r="G48" s="27">
        <f>SUM(G17:G46)</f>
        <v>7718.8550000000005</v>
      </c>
      <c r="H48" s="28"/>
      <c r="I48" s="28"/>
      <c r="J48" s="28"/>
      <c r="K48" s="27">
        <f>SUM(K17:K46)</f>
        <v>793.28300000000013</v>
      </c>
      <c r="L48" s="27">
        <f>SUM(L17:L46)</f>
        <v>4833.9669999999996</v>
      </c>
      <c r="M48" s="28"/>
      <c r="N48" s="28"/>
      <c r="O48" s="27">
        <f>SUM(O17:O46)</f>
        <v>3990.3980000000001</v>
      </c>
      <c r="P48" s="28"/>
      <c r="Q48" s="28"/>
      <c r="R48" s="28"/>
      <c r="S48" s="87">
        <f>SUM(S17:S46)</f>
        <v>843.56900000000007</v>
      </c>
      <c r="T48" s="27">
        <f>SUM(T17:T46)</f>
        <v>93.742999999999995</v>
      </c>
      <c r="U48" s="27">
        <f>SUM(U17:U46)</f>
        <v>192.63700000000003</v>
      </c>
      <c r="X48" s="16">
        <f>SUM(X17:X46)</f>
        <v>4729.8819999999987</v>
      </c>
      <c r="Y48" s="16">
        <f>SUM(Y17:Y46)</f>
        <v>3924.8860000000004</v>
      </c>
      <c r="Z48" s="16">
        <f>SUM(Z17:Z46)</f>
        <v>804.99600000000009</v>
      </c>
      <c r="AA48" s="16"/>
      <c r="AC48" s="15"/>
    </row>
    <row r="49" spans="1:40" x14ac:dyDescent="0.2">
      <c r="X49" s="16"/>
      <c r="Y49" s="16"/>
      <c r="Z49" s="16"/>
      <c r="AA49" s="16"/>
      <c r="AC49" s="15"/>
      <c r="AD49" s="25">
        <f>31-COUNTIF(A17:A46,"")</f>
        <v>31</v>
      </c>
    </row>
    <row r="50" spans="1:40" x14ac:dyDescent="0.2">
      <c r="A50" s="1" t="s">
        <v>14</v>
      </c>
      <c r="D50" s="26">
        <f>IF(SUM(C17:C45)=672,ROUND(AVERAGE(D38:D44)*$AD$51,3),IF(SUM(C17:C46)=696,ROUND(AVERAGE(D39:D45)*$AD$51,3),IF(SUM(C17:C46)=720,ROUND(AVERAGE(D40:D46)*$AD$51,3),IF(SUM(C17:C47)=744,ROUND(AVERAGE(D41:D46)*$AD$51,3),IF(OR(AF51=5,AF51=7,AF51=10,AF51=12),ROUND(AVERAGE(D40:D46)*$AD$51,3),IF(AF51=3,ROUND(AVERAGE(D38:D44)*$AD$51,3),ROUND(AVERAGE(D41:D46)*$AD$51,3)))))))</f>
        <v>2851.433</v>
      </c>
      <c r="E50" s="17"/>
      <c r="F50" s="17"/>
      <c r="G50" s="26">
        <f>IF(SUM(C17:C45)=672,ROUND(AVERAGE(G38:G44)*$AD$51,3),IF(SUM(C17:C46)=696,ROUND(AVERAGE(G39:G45)*$AD$51,3),IF(SUM(C17:C46)=720,ROUND(AVERAGE(G40:G46)*$AD$51,3),IF(SUM(C17:C47)=744,ROUND(AVERAGE(G41:G46)*$AD$51,3),IF(OR(AF51=5,AF51=7,AF51=10,AF51=12),ROUND(AVERAGE(G40:G46)*$AD$51,3),IF(AF51=3,ROUND(AVERAGE(G38:G44)*$AD$51,3),ROUND(AVERAGE(G41:G46)*$AD$51,3)))))))</f>
        <v>2589.759</v>
      </c>
      <c r="H50" s="17"/>
      <c r="I50" s="17"/>
      <c r="J50" s="17"/>
      <c r="K50" s="26">
        <f>IF(SUM(C17:C45)=672,ROUND(AVERAGE(K38:K44)*$AD$51,3),IF(SUM(C17:C46)=696,ROUND(AVERAGE(K39:K45)*$AD$51,3),IF(SUM(C17:C46)=720,ROUND(AVERAGE(K40:K46)*$AD$51,3),IF(SUM(C17:C47)=744,ROUND(AVERAGE(K41:K46)*$AD$51,3),IF(OR(AF51=5,AF51=7,AF51=10,AF51=12),ROUND(AVERAGE(K40:K46)*$AD$51,3),IF(AF51=3,ROUND(AVERAGE(K38:K44)*$AD$51,3),ROUND(AVERAGE(K41:K46)*$AD$51,3)))))))</f>
        <v>261.67399999999998</v>
      </c>
      <c r="L50" s="26">
        <f>IF(SUM(C17:C45)=672,ROUND(AVERAGE(L38:L44)*$AD$51,3),IF(SUM(C17:C46)=696,ROUND(AVERAGE(L39:L45)*$AD$51,3),IF(SUM(C17:C46)=720,ROUND(AVERAGE(L40:L46)*$AD$51,3),IF(SUM(C17:C47)=744,ROUND(AVERAGE(L41:L46)*$AD$51,3),IF(OR(AF51=5,AF51=7,AF51=10,AF51=12),ROUND(AVERAGE(L40:L46)*$AD$51,3),IF(AF51=3,ROUND(AVERAGE(L38:L44)*$AD$51,3),ROUND(AVERAGE(L41:L46)*$AD$51,3)))))))</f>
        <v>1514.0070000000001</v>
      </c>
      <c r="M50" s="17"/>
      <c r="N50" s="17"/>
      <c r="O50" s="26">
        <f>IF(SUM(C17:C45)=672,ROUND(AVERAGE(O38:O44)*$AD$51,3),IF(SUM(C17:C46)=696,ROUND(AVERAGE(O39:O45)*$AD$51,3),IF(SUM(C17:C46)=720,ROUND(AVERAGE(O40:O46)*$AD$51,3),IF(SUM(C17:C47)=744,ROUND(AVERAGE(O41:O46)*$AD$51,3),IF(OR(AF51=5,AF51=7,AF51=10,AF51=12),ROUND(AVERAGE(O40:O46)*$AD$51,3),IF(AF51=3,ROUND(AVERAGE(O38:O44)*$AD$51,3),ROUND(AVERAGE(O41:O46)*$AD$51,3)))))))</f>
        <v>1249.4459999999999</v>
      </c>
      <c r="P50" s="17"/>
      <c r="Q50" s="17"/>
      <c r="R50" s="17"/>
      <c r="S50" s="26">
        <f>IF(SUM(C17:C45)=672,ROUND(AVERAGE(S38:S44)*$AD$51,3),IF(SUM(C17:C46)=696,ROUND(AVERAGE(S39:S45)*$AD$51,3),IF(SUM(C17:C46)=720,ROUND(AVERAGE(S40:S46)*$AD$51,3),IF(SUM(C17:C47)=744,ROUND(AVERAGE(S41:S46)*$AD$51,3),IF(OR(AF51=5,AF51=7,AF51=10,AF51=12),ROUND(AVERAGE(S40:S46)*$AD$51,3),IF(AF51=3,ROUND(AVERAGE(S38:S44)*$AD$51,3),ROUND(AVERAGE(S41:S46)*$AD$51,3)))))))</f>
        <v>264.56099999999998</v>
      </c>
      <c r="T50" s="26">
        <f>IF(SUM(C17:C45)=672,ROUND(AVERAGE(T38:T44)*$AD$51,3),IF(SUM(C17:C46)=696,ROUND(AVERAGE(T39:T45)*$AD$51,3),IF(SUM(C17:C46)=720,ROUND(AVERAGE(T40:T46)*$AD$51,3),IF(SUM(C17:C47)=744,ROUND(AVERAGE(T41:T46)*$AD$51,3),IF(OR(AF51=5,AF51=7,AF51=10,AF51=12),ROUND(AVERAGE(T40:T46)*$AD$51,3),IF(AF51=3,ROUND(AVERAGE(T38:T44)*$AD$51,3),ROUND(AVERAGE(T41:T46)*$AD$51,3)))))))</f>
        <v>29.19</v>
      </c>
      <c r="U50" s="26">
        <f>IF(SUM(C17:C45)=672,ROUND(AVERAGE(U38:U44)*$AD$51,3),IF(SUM(C17:C46)=696,ROUND(AVERAGE(U39:U45)*$AD$51,3),IF(SUM(C17:C46)=720,ROUND(AVERAGE(U40:U46)*$AD$51,3),IF(SUM(C17:C47)=744,ROUND(AVERAGE(U41:U46)*$AD$51,3),IF(OR(AF51=5,AF51=7,AF51=10,AF51=12),ROUND(AVERAGE(U40:U46)*$AD$51,3),IF(AF51=3,ROUND(AVERAGE(U38:U44)*$AD$51,3),ROUND(AVERAGE(U41:U46)*$AD$51,3)))))))</f>
        <v>62.609000000000002</v>
      </c>
      <c r="V50" s="1" t="s">
        <v>12</v>
      </c>
      <c r="X50" s="16">
        <f>IF(SUM(C17:C45)=672,ROUND(AVERAGE(X38:X44)*$AD$51,3),IF(SUM(C17:C46)=696,ROUND(AVERAGE(X39:X45)*$AD$51,3),IF(SUM(C17:C46)=720,ROUND(AVERAGE(X40:X46)*$AD$51,3),IF(OR(AF51=5,7,10,12),ROUND(AVERAGE(X40:X46)*$AD$51,3),IF(AF51=3,ROUND(AVERAGE(X38:X44)*$AD$51,3),ROUND(AVERAGE(X41:X46)*$AD$51,3))))))</f>
        <v>1481.336</v>
      </c>
      <c r="Y50" s="16">
        <f>IF(SUM(C17:C45)=672,ROUND(AVERAGE(Y38:Y44)*$AD$51,3),IF(SUM(C17:C46)=696,ROUND(AVERAGE(Y39:Y45)*$AD$51,3),IF(SUM(C17:C46)=720,ROUND(AVERAGE(Y40:Y46)*$AD$51,3),IF(OR(AF51=5,7,10,12),ROUND(AVERAGE(Y40:Y46)*$AD$51,3),IF(AF51=3,ROUND(AVERAGE(Y38:Y44)*$AD$51,3),ROUND(AVERAGE(Y41:Y46)*$AD$51,3))))))</f>
        <v>1228.769</v>
      </c>
      <c r="Z50" s="16">
        <f>IF(SUM(C17:C45)=672,ROUND(AVERAGE(Z38:Z44)*$AD$51,3),IF(SUM(C17:C46)=696,ROUND(AVERAGE(Z39:Z45)*$AD$51,3),IF(SUM(C17:C46)=720,ROUND(AVERAGE(Z40:Z46)*$AD$51,3),IF(OR(AF51=5,7,10,12),ROUND(AVERAGE(Z40:Z46)*$AD$51,3),IF(AF51=3,ROUND(AVERAGE(Z38:Z44)*$AD$51,3),ROUND(AVERAGE(Z41:Z46)*$AD$51,3))))))</f>
        <v>252.56700000000001</v>
      </c>
      <c r="AA50" s="16"/>
      <c r="AC50" s="15"/>
      <c r="AD50" s="25">
        <f>COUNT(C17:C46)</f>
        <v>30</v>
      </c>
    </row>
    <row r="51" spans="1:40" x14ac:dyDescent="0.2">
      <c r="A51" s="1" t="s">
        <v>13</v>
      </c>
      <c r="D51" s="23">
        <v>-1243.19</v>
      </c>
      <c r="E51" s="17"/>
      <c r="F51" s="17"/>
      <c r="G51" s="23">
        <v>-1043.1610000000001</v>
      </c>
      <c r="H51" s="17"/>
      <c r="I51" s="17"/>
      <c r="J51" s="17"/>
      <c r="K51" s="23">
        <v>-200.02699999999999</v>
      </c>
      <c r="L51" s="23">
        <v>-1175.4449999999999</v>
      </c>
      <c r="M51" s="24"/>
      <c r="N51" s="24"/>
      <c r="O51" s="23">
        <v>-970.78099999999995</v>
      </c>
      <c r="P51" s="17"/>
      <c r="Q51" s="17"/>
      <c r="R51" s="17"/>
      <c r="S51" s="23">
        <v>-204.66399999999999</v>
      </c>
      <c r="T51" s="23">
        <v>-24.812999999999999</v>
      </c>
      <c r="U51" s="23">
        <v>-27.736000000000001</v>
      </c>
      <c r="V51" s="1" t="s">
        <v>12</v>
      </c>
      <c r="X51" s="16"/>
      <c r="Y51" s="16"/>
      <c r="Z51" s="16"/>
      <c r="AA51" s="16"/>
      <c r="AC51" s="15"/>
      <c r="AD51" s="22">
        <v>9</v>
      </c>
      <c r="AE51" s="19"/>
      <c r="AF51" s="21">
        <f>MONTH(A35)</f>
        <v>10</v>
      </c>
      <c r="AG51" s="20"/>
      <c r="AH51" s="19"/>
      <c r="AM51" s="19"/>
    </row>
    <row r="52" spans="1:40" x14ac:dyDescent="0.2">
      <c r="A52" s="1" t="s">
        <v>11</v>
      </c>
      <c r="D52" s="17">
        <f>D48+D50+D51</f>
        <v>10120.380999999999</v>
      </c>
      <c r="E52" s="17"/>
      <c r="F52" s="17"/>
      <c r="G52" s="17">
        <f>G48+G50+G51</f>
        <v>9265.4530000000013</v>
      </c>
      <c r="H52" s="17"/>
      <c r="I52" s="17"/>
      <c r="J52" s="17"/>
      <c r="K52" s="17">
        <f>K48+K50+K51</f>
        <v>854.93000000000006</v>
      </c>
      <c r="L52" s="17">
        <f>L48+L50+L51</f>
        <v>5172.5290000000005</v>
      </c>
      <c r="M52" s="17"/>
      <c r="N52" s="17"/>
      <c r="O52" s="17">
        <f>O48+O50+O51</f>
        <v>4269.0630000000001</v>
      </c>
      <c r="P52" s="17"/>
      <c r="Q52" s="17"/>
      <c r="R52" s="17"/>
      <c r="S52" s="18">
        <f>S48+S50+S51</f>
        <v>903.46600000000012</v>
      </c>
      <c r="T52" s="17">
        <f>T48+T50+T51</f>
        <v>98.11999999999999</v>
      </c>
      <c r="U52" s="17">
        <f>U48+U50+U51</f>
        <v>227.51000000000005</v>
      </c>
      <c r="X52" s="16">
        <f>X48+X50+X51</f>
        <v>6211.2179999999989</v>
      </c>
      <c r="Y52" s="16">
        <f>Y48+Y50+Y51</f>
        <v>5153.6550000000007</v>
      </c>
      <c r="Z52" s="16">
        <f>Z48+Z50+Z51</f>
        <v>1057.5630000000001</v>
      </c>
      <c r="AA52" s="16"/>
      <c r="AB52" s="14"/>
      <c r="AC52" s="15"/>
      <c r="AN52" s="14"/>
    </row>
    <row r="53" spans="1:40" s="11" customFormat="1" ht="15.75" customHeight="1" x14ac:dyDescent="0.25">
      <c r="A53" s="11" t="s">
        <v>10</v>
      </c>
      <c r="B53" s="11">
        <v>11.5</v>
      </c>
      <c r="C53" s="13" t="s">
        <v>9</v>
      </c>
      <c r="D53" s="13">
        <f>ROUND(S52,0)</f>
        <v>903</v>
      </c>
      <c r="E53" s="11" t="s">
        <v>8</v>
      </c>
      <c r="F53" s="11">
        <f>ROUND(T52-D53*0.98*B53/1000,2)</f>
        <v>87.94</v>
      </c>
      <c r="G53" s="11" t="s">
        <v>7</v>
      </c>
      <c r="H53" s="11">
        <f>ROUND(U52-T52,2)</f>
        <v>129.38999999999999</v>
      </c>
      <c r="AB53" s="2"/>
      <c r="AJ53" s="12"/>
      <c r="AK53" s="12"/>
      <c r="AN53" s="2"/>
    </row>
    <row r="54" spans="1:40" x14ac:dyDescent="0.2">
      <c r="F54" s="9"/>
      <c r="L54" s="10"/>
      <c r="M54" s="10"/>
      <c r="N54" s="10"/>
      <c r="O54" s="10"/>
      <c r="P54" s="10"/>
      <c r="T54" s="10"/>
    </row>
    <row r="55" spans="1:40" x14ac:dyDescent="0.2">
      <c r="A55" s="1" t="s">
        <v>6</v>
      </c>
      <c r="F55" s="9"/>
    </row>
    <row r="56" spans="1:40" x14ac:dyDescent="0.2">
      <c r="A56" s="1" t="s">
        <v>5</v>
      </c>
    </row>
    <row r="57" spans="1:40" x14ac:dyDescent="0.2">
      <c r="A57" s="1" t="s">
        <v>4</v>
      </c>
    </row>
    <row r="58" spans="1:40" ht="5.25" customHeight="1" x14ac:dyDescent="0.2"/>
    <row r="59" spans="1:40" ht="6.75" customHeight="1" x14ac:dyDescent="0.2">
      <c r="A59" s="8"/>
    </row>
    <row r="60" spans="1:40" x14ac:dyDescent="0.2">
      <c r="A60" s="1" t="s">
        <v>3</v>
      </c>
      <c r="B60" s="1" t="s">
        <v>2</v>
      </c>
      <c r="E60" s="7" t="s">
        <v>1</v>
      </c>
    </row>
    <row r="61" spans="1:40" x14ac:dyDescent="0.2">
      <c r="A61" s="1" t="s">
        <v>0</v>
      </c>
    </row>
  </sheetData>
  <pageMargins left="0.19685039370078741" right="0.19685039370078741" top="0.19685039370078741" bottom="0.19685039370078741" header="0" footer="0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2"/>
  <sheetViews>
    <sheetView view="pageBreakPreview" topLeftCell="K1" zoomScale="80" zoomScaleNormal="100" zoomScaleSheetLayoutView="80" workbookViewId="0">
      <selection activeCell="B46" sqref="B46"/>
    </sheetView>
  </sheetViews>
  <sheetFormatPr defaultRowHeight="12.75" x14ac:dyDescent="0.2"/>
  <cols>
    <col min="1" max="1" width="11.42578125" style="1" customWidth="1"/>
    <col min="2" max="2" width="10.42578125" style="1" customWidth="1"/>
    <col min="3" max="3" width="10.7109375" style="1" customWidth="1"/>
    <col min="4" max="4" width="10.42578125" style="1" customWidth="1"/>
    <col min="5" max="5" width="7.7109375" style="1" customWidth="1"/>
    <col min="6" max="6" width="10.85546875" style="1" customWidth="1"/>
    <col min="7" max="7" width="12.28515625" style="1" customWidth="1"/>
    <col min="8" max="8" width="10.5703125" style="1" customWidth="1"/>
    <col min="9" max="9" width="8" style="1" customWidth="1"/>
    <col min="10" max="10" width="8.140625" style="1" customWidth="1"/>
    <col min="11" max="11" width="13" style="1" customWidth="1"/>
    <col min="12" max="12" width="10.28515625" style="1" customWidth="1"/>
    <col min="13" max="13" width="12.85546875" style="1" customWidth="1"/>
    <col min="14" max="14" width="8" style="1" customWidth="1"/>
    <col min="15" max="15" width="10.28515625" style="1" customWidth="1"/>
    <col min="16" max="16" width="8.42578125" style="1" customWidth="1"/>
    <col min="17" max="17" width="7.5703125" style="1" customWidth="1"/>
    <col min="18" max="18" width="9" style="1" customWidth="1"/>
    <col min="19" max="19" width="9.7109375" style="1" customWidth="1"/>
    <col min="20" max="20" width="9.140625" style="1"/>
    <col min="21" max="21" width="10" style="1" customWidth="1"/>
    <col min="22" max="22" width="9.140625" style="1"/>
    <col min="23" max="23" width="4" style="1" customWidth="1"/>
    <col min="24" max="24" width="10.42578125" style="3" customWidth="1"/>
    <col min="25" max="25" width="9.85546875" style="3" customWidth="1"/>
    <col min="26" max="26" width="12.42578125" style="3" customWidth="1"/>
    <col min="27" max="27" width="4.140625" style="3" customWidth="1"/>
    <col min="28" max="28" width="9.140625" style="2"/>
    <col min="29" max="29" width="4.140625" style="3" customWidth="1"/>
    <col min="30" max="31" width="9.140625" style="3"/>
    <col min="32" max="33" width="9.140625" style="6"/>
    <col min="34" max="34" width="9.140625" style="3"/>
    <col min="35" max="16384" width="9.140625" style="1"/>
  </cols>
  <sheetData>
    <row r="1" spans="1:34" ht="15.75" customHeight="1" x14ac:dyDescent="0.25">
      <c r="C1" s="13" t="s">
        <v>92</v>
      </c>
      <c r="E1" s="13"/>
      <c r="F1" s="13"/>
      <c r="G1" s="13"/>
      <c r="H1" s="13"/>
      <c r="I1" s="13"/>
      <c r="J1" s="85" t="s">
        <v>91</v>
      </c>
      <c r="K1" s="84" t="str">
        <f>A17</f>
        <v>23.10.17</v>
      </c>
      <c r="L1" s="85" t="s">
        <v>90</v>
      </c>
      <c r="M1" s="84">
        <f>K1+DAY(SUM(C17:C47)/24-1)</f>
        <v>43061</v>
      </c>
    </row>
    <row r="2" spans="1:34" x14ac:dyDescent="0.2">
      <c r="A2" s="1" t="s">
        <v>89</v>
      </c>
      <c r="B2" s="74" t="s">
        <v>88</v>
      </c>
      <c r="R2" s="1" t="s">
        <v>87</v>
      </c>
    </row>
    <row r="3" spans="1:34" x14ac:dyDescent="0.2">
      <c r="A3" s="1" t="s">
        <v>86</v>
      </c>
      <c r="B3" s="74" t="s">
        <v>85</v>
      </c>
      <c r="L3" s="74" t="s">
        <v>84</v>
      </c>
      <c r="U3" s="83" t="s">
        <v>83</v>
      </c>
    </row>
    <row r="4" spans="1:34" ht="3.75" customHeight="1" x14ac:dyDescent="0.2"/>
    <row r="5" spans="1:34" ht="15.75" customHeight="1" x14ac:dyDescent="0.25">
      <c r="A5" s="13" t="s">
        <v>82</v>
      </c>
      <c r="B5" s="82" t="s">
        <v>81</v>
      </c>
      <c r="F5" s="81"/>
      <c r="G5" s="80"/>
      <c r="H5" s="79"/>
      <c r="L5" s="74" t="s">
        <v>80</v>
      </c>
      <c r="U5" s="78" t="s">
        <v>79</v>
      </c>
    </row>
    <row r="6" spans="1:34" ht="15.75" customHeight="1" x14ac:dyDescent="0.25">
      <c r="A6" s="77" t="s">
        <v>78</v>
      </c>
      <c r="B6" s="13"/>
      <c r="C6" s="11"/>
      <c r="D6" s="76"/>
      <c r="U6" s="78" t="s">
        <v>126</v>
      </c>
    </row>
    <row r="7" spans="1:34" ht="6.75" customHeight="1" x14ac:dyDescent="0.2"/>
    <row r="8" spans="1:34" s="2" customFormat="1" x14ac:dyDescent="0.2">
      <c r="A8" s="74"/>
      <c r="B8" s="74" t="s">
        <v>77</v>
      </c>
      <c r="C8" s="74"/>
      <c r="D8" s="7" t="s">
        <v>76</v>
      </c>
      <c r="E8" s="7" t="s">
        <v>75</v>
      </c>
      <c r="J8" s="74" t="s">
        <v>77</v>
      </c>
      <c r="K8" s="74"/>
      <c r="L8" s="7" t="s">
        <v>76</v>
      </c>
      <c r="M8" s="7" t="s">
        <v>75</v>
      </c>
    </row>
    <row r="9" spans="1:34" s="2" customFormat="1" x14ac:dyDescent="0.2">
      <c r="A9" s="73" t="s">
        <v>74</v>
      </c>
      <c r="B9" s="72" t="s">
        <v>68</v>
      </c>
      <c r="C9" s="74"/>
      <c r="D9" s="71" t="s">
        <v>67</v>
      </c>
      <c r="E9" s="71" t="s">
        <v>66</v>
      </c>
      <c r="H9" s="73" t="s">
        <v>73</v>
      </c>
      <c r="I9" s="7"/>
      <c r="J9" s="72" t="s">
        <v>72</v>
      </c>
      <c r="K9" s="72"/>
      <c r="L9" s="71" t="s">
        <v>71</v>
      </c>
      <c r="M9" s="71" t="s">
        <v>70</v>
      </c>
    </row>
    <row r="10" spans="1:34" s="2" customFormat="1" x14ac:dyDescent="0.2">
      <c r="A10" s="73" t="s">
        <v>69</v>
      </c>
      <c r="B10" s="72" t="s">
        <v>68</v>
      </c>
      <c r="C10" s="74"/>
      <c r="D10" s="71" t="s">
        <v>67</v>
      </c>
      <c r="E10" s="71" t="s">
        <v>66</v>
      </c>
      <c r="H10" s="73" t="s">
        <v>65</v>
      </c>
      <c r="I10" s="7"/>
      <c r="J10" s="72" t="s">
        <v>64</v>
      </c>
      <c r="K10" s="72"/>
      <c r="L10" s="71" t="s">
        <v>63</v>
      </c>
      <c r="M10" s="71" t="s">
        <v>62</v>
      </c>
      <c r="P10" s="71"/>
      <c r="Q10" s="7"/>
      <c r="S10" s="7"/>
    </row>
    <row r="11" spans="1:34" s="2" customFormat="1" x14ac:dyDescent="0.2">
      <c r="H11" s="7" t="s">
        <v>61</v>
      </c>
      <c r="I11" s="7"/>
      <c r="J11" s="72" t="s">
        <v>60</v>
      </c>
      <c r="K11" s="72"/>
      <c r="L11" s="71" t="s">
        <v>59</v>
      </c>
      <c r="M11" s="71" t="s">
        <v>58</v>
      </c>
      <c r="P11" s="71"/>
      <c r="Q11" s="7"/>
      <c r="S11" s="7"/>
    </row>
    <row r="12" spans="1:34" ht="6.75" customHeight="1" x14ac:dyDescent="0.2">
      <c r="AB12" s="69"/>
    </row>
    <row r="13" spans="1:34" s="88" customFormat="1" ht="15" customHeight="1" x14ac:dyDescent="0.25">
      <c r="A13" s="68" t="s">
        <v>57</v>
      </c>
      <c r="B13" s="68"/>
      <c r="C13" s="68"/>
      <c r="D13" s="67"/>
      <c r="F13" s="67"/>
      <c r="I13" s="67"/>
      <c r="R13" s="66"/>
      <c r="S13" s="66"/>
      <c r="T13" s="66"/>
      <c r="U13" s="66"/>
      <c r="V13" s="66"/>
      <c r="W13" s="66"/>
      <c r="X13" s="66"/>
      <c r="Y13" s="66"/>
      <c r="Z13" s="89"/>
      <c r="AA13" s="89"/>
      <c r="AB13" s="2"/>
      <c r="AC13" s="89"/>
      <c r="AD13" s="89"/>
      <c r="AE13" s="90"/>
      <c r="AF13" s="89"/>
      <c r="AG13" s="89"/>
      <c r="AH13" s="89"/>
    </row>
    <row r="14" spans="1:34" ht="7.5" customHeight="1" x14ac:dyDescent="0.2"/>
    <row r="15" spans="1:34" x14ac:dyDescent="0.2">
      <c r="A15" s="29" t="s">
        <v>56</v>
      </c>
      <c r="B15" s="29" t="s">
        <v>55</v>
      </c>
      <c r="C15" s="29" t="s">
        <v>54</v>
      </c>
      <c r="D15" s="29" t="s">
        <v>53</v>
      </c>
      <c r="E15" s="29" t="s">
        <v>52</v>
      </c>
      <c r="F15" s="29" t="s">
        <v>51</v>
      </c>
      <c r="G15" s="29" t="s">
        <v>50</v>
      </c>
      <c r="H15" s="29" t="s">
        <v>49</v>
      </c>
      <c r="I15" s="29" t="s">
        <v>48</v>
      </c>
      <c r="J15" s="29" t="s">
        <v>47</v>
      </c>
      <c r="K15" s="29" t="s">
        <v>46</v>
      </c>
      <c r="L15" s="29" t="s">
        <v>45</v>
      </c>
      <c r="M15" s="29" t="s">
        <v>44</v>
      </c>
      <c r="N15" s="29" t="s">
        <v>43</v>
      </c>
      <c r="O15" s="29" t="s">
        <v>42</v>
      </c>
      <c r="P15" s="29" t="s">
        <v>41</v>
      </c>
      <c r="Q15" s="29" t="s">
        <v>40</v>
      </c>
      <c r="R15" s="29" t="s">
        <v>39</v>
      </c>
      <c r="S15" s="29" t="s">
        <v>38</v>
      </c>
      <c r="T15" s="29" t="s">
        <v>37</v>
      </c>
      <c r="U15" s="29" t="s">
        <v>36</v>
      </c>
      <c r="V15" s="1" t="s">
        <v>35</v>
      </c>
      <c r="X15" s="58" t="s">
        <v>34</v>
      </c>
      <c r="Y15" s="58" t="s">
        <v>33</v>
      </c>
      <c r="Z15" s="58" t="s">
        <v>32</v>
      </c>
      <c r="AA15" s="58"/>
      <c r="AB15" s="57" t="s">
        <v>31</v>
      </c>
      <c r="AC15" s="15"/>
      <c r="AF15" s="54" t="s">
        <v>22</v>
      </c>
    </row>
    <row r="16" spans="1:34" x14ac:dyDescent="0.2">
      <c r="A16" s="29"/>
      <c r="B16" s="29"/>
      <c r="C16" s="29" t="s">
        <v>29</v>
      </c>
      <c r="D16" s="29" t="s">
        <v>24</v>
      </c>
      <c r="E16" s="29" t="s">
        <v>27</v>
      </c>
      <c r="F16" s="29" t="s">
        <v>28</v>
      </c>
      <c r="G16" s="29" t="s">
        <v>24</v>
      </c>
      <c r="H16" s="29" t="s">
        <v>27</v>
      </c>
      <c r="I16" s="29" t="s">
        <v>28</v>
      </c>
      <c r="J16" s="29" t="s">
        <v>27</v>
      </c>
      <c r="K16" s="29" t="s">
        <v>24</v>
      </c>
      <c r="L16" s="29" t="s">
        <v>26</v>
      </c>
      <c r="M16" s="29" t="s">
        <v>27</v>
      </c>
      <c r="N16" s="29" t="s">
        <v>28</v>
      </c>
      <c r="O16" s="29" t="s">
        <v>26</v>
      </c>
      <c r="P16" s="29" t="s">
        <v>27</v>
      </c>
      <c r="Q16" s="29" t="s">
        <v>28</v>
      </c>
      <c r="R16" s="29" t="s">
        <v>27</v>
      </c>
      <c r="S16" s="29" t="s">
        <v>26</v>
      </c>
      <c r="T16" s="29" t="s">
        <v>25</v>
      </c>
      <c r="U16" s="29" t="s">
        <v>25</v>
      </c>
      <c r="X16" s="58" t="s">
        <v>24</v>
      </c>
      <c r="Y16" s="58" t="s">
        <v>24</v>
      </c>
      <c r="Z16" s="58" t="s">
        <v>24</v>
      </c>
      <c r="AA16" s="58"/>
      <c r="AB16" s="57" t="s">
        <v>23</v>
      </c>
      <c r="AC16" s="15"/>
      <c r="AD16" s="56" t="s">
        <v>22</v>
      </c>
      <c r="AE16" s="55" t="s">
        <v>19</v>
      </c>
      <c r="AF16" s="54" t="s">
        <v>21</v>
      </c>
      <c r="AG16" s="53" t="s">
        <v>19</v>
      </c>
      <c r="AH16" s="52" t="s">
        <v>20</v>
      </c>
    </row>
    <row r="17" spans="1:34" x14ac:dyDescent="0.2">
      <c r="A17" s="47" t="s">
        <v>127</v>
      </c>
      <c r="B17" s="46" t="s">
        <v>87</v>
      </c>
      <c r="C17" s="29">
        <v>24</v>
      </c>
      <c r="D17" s="27">
        <v>317.09399999999999</v>
      </c>
      <c r="E17" s="28">
        <v>71.7</v>
      </c>
      <c r="F17" s="28">
        <v>5.7</v>
      </c>
      <c r="G17" s="27">
        <v>287.21600000000001</v>
      </c>
      <c r="H17" s="28">
        <v>53</v>
      </c>
      <c r="I17" s="28">
        <v>3.9</v>
      </c>
      <c r="J17" s="31">
        <f t="shared" ref="J17:J37" si="0">E17-H17</f>
        <v>18.700000000000003</v>
      </c>
      <c r="K17" s="45">
        <f t="shared" ref="K17:K37" si="1">ROUND(D17-G17,3)</f>
        <v>29.878</v>
      </c>
      <c r="L17" s="27">
        <v>161.24299999999999</v>
      </c>
      <c r="M17" s="28">
        <v>71.599999999999994</v>
      </c>
      <c r="N17" s="28" t="s">
        <v>94</v>
      </c>
      <c r="O17" s="27">
        <v>130.79599999999999</v>
      </c>
      <c r="P17" s="28">
        <v>61</v>
      </c>
      <c r="Q17" s="28" t="s">
        <v>94</v>
      </c>
      <c r="R17" s="31">
        <f t="shared" ref="R17:R37" si="2">M17-P17</f>
        <v>10.599999999999994</v>
      </c>
      <c r="S17" s="45">
        <f t="shared" ref="S17:S37" si="3">ROUND(L17-O17,3)</f>
        <v>30.446999999999999</v>
      </c>
      <c r="T17" s="27">
        <v>3.4470000000000001</v>
      </c>
      <c r="U17" s="27">
        <v>7.5129999999999999</v>
      </c>
      <c r="V17" s="1" t="s">
        <v>17</v>
      </c>
      <c r="X17" s="44">
        <v>157.554</v>
      </c>
      <c r="Y17" s="44">
        <v>128.55600000000001</v>
      </c>
      <c r="Z17" s="16">
        <f t="shared" ref="Z17:Z47" si="4">ROUND(X17-Y17,3)</f>
        <v>28.998000000000001</v>
      </c>
      <c r="AA17" s="16"/>
      <c r="AB17" s="43">
        <f t="shared" ref="AB17:AB47" si="5">(G17-Y17)/24</f>
        <v>6.6108333333333329</v>
      </c>
      <c r="AC17" s="15"/>
      <c r="AD17" s="86">
        <f t="shared" ref="AD17:AD47" si="6">ROUND((D17*E17-G17*H17)/1000,3)</f>
        <v>7.5129999999999999</v>
      </c>
      <c r="AE17" s="41">
        <f t="shared" ref="AE17:AE47" si="7">U17-AD17</f>
        <v>0</v>
      </c>
      <c r="AF17" s="40">
        <f t="shared" ref="AF17:AF47" si="8">ROUND((M17*X17-P17*Y17)/1000,3)</f>
        <v>3.4390000000000001</v>
      </c>
      <c r="AG17" s="39">
        <f t="shared" ref="AG17:AG47" si="9">T17-AF17</f>
        <v>8.0000000000000071E-3</v>
      </c>
      <c r="AH17" s="38">
        <f t="shared" ref="AH17:AH47" si="10">(K17-Z17)/G17*100</f>
        <v>0.30638961617737137</v>
      </c>
    </row>
    <row r="18" spans="1:34" x14ac:dyDescent="0.2">
      <c r="A18" s="47" t="s">
        <v>128</v>
      </c>
      <c r="B18" s="46" t="s">
        <v>87</v>
      </c>
      <c r="C18" s="29">
        <v>24</v>
      </c>
      <c r="D18" s="27">
        <v>313.33499999999998</v>
      </c>
      <c r="E18" s="28">
        <v>72.599999999999994</v>
      </c>
      <c r="F18" s="28">
        <v>5.7</v>
      </c>
      <c r="G18" s="27">
        <v>285.56</v>
      </c>
      <c r="H18" s="28">
        <v>53.5</v>
      </c>
      <c r="I18" s="28">
        <v>3.9</v>
      </c>
      <c r="J18" s="31">
        <f t="shared" si="0"/>
        <v>19.099999999999994</v>
      </c>
      <c r="K18" s="45">
        <f t="shared" si="1"/>
        <v>27.774999999999999</v>
      </c>
      <c r="L18" s="27">
        <v>157.767</v>
      </c>
      <c r="M18" s="28">
        <v>72.400000000000006</v>
      </c>
      <c r="N18" s="28" t="s">
        <v>94</v>
      </c>
      <c r="O18" s="27">
        <v>129.34100000000001</v>
      </c>
      <c r="P18" s="28">
        <v>61.6</v>
      </c>
      <c r="Q18" s="28" t="s">
        <v>94</v>
      </c>
      <c r="R18" s="31">
        <f t="shared" si="2"/>
        <v>10.800000000000004</v>
      </c>
      <c r="S18" s="45">
        <f t="shared" si="3"/>
        <v>28.425999999999998</v>
      </c>
      <c r="T18" s="27">
        <v>3.347</v>
      </c>
      <c r="U18" s="27">
        <v>7.5039999999999996</v>
      </c>
      <c r="V18" s="1" t="s">
        <v>17</v>
      </c>
      <c r="X18" s="44">
        <v>154.077</v>
      </c>
      <c r="Y18" s="44">
        <v>127.08499999999999</v>
      </c>
      <c r="Z18" s="16">
        <f t="shared" si="4"/>
        <v>26.992000000000001</v>
      </c>
      <c r="AA18" s="16"/>
      <c r="AB18" s="43">
        <f t="shared" si="5"/>
        <v>6.6031250000000012</v>
      </c>
      <c r="AC18" s="15"/>
      <c r="AD18" s="42">
        <f t="shared" si="6"/>
        <v>7.4710000000000001</v>
      </c>
      <c r="AE18" s="41">
        <f t="shared" si="7"/>
        <v>3.2999999999999474E-2</v>
      </c>
      <c r="AF18" s="40">
        <f t="shared" si="8"/>
        <v>3.327</v>
      </c>
      <c r="AG18" s="39">
        <f t="shared" si="9"/>
        <v>2.0000000000000018E-2</v>
      </c>
      <c r="AH18" s="38">
        <f t="shared" si="10"/>
        <v>0.27419806695615551</v>
      </c>
    </row>
    <row r="19" spans="1:34" x14ac:dyDescent="0.2">
      <c r="A19" s="47" t="s">
        <v>129</v>
      </c>
      <c r="B19" s="46" t="s">
        <v>87</v>
      </c>
      <c r="C19" s="29">
        <v>24</v>
      </c>
      <c r="D19" s="27">
        <v>322.315</v>
      </c>
      <c r="E19" s="28">
        <v>72.2</v>
      </c>
      <c r="F19" s="28">
        <v>5.9</v>
      </c>
      <c r="G19" s="27">
        <v>293.20299999999997</v>
      </c>
      <c r="H19" s="28">
        <v>53.2</v>
      </c>
      <c r="I19" s="28">
        <v>3.8</v>
      </c>
      <c r="J19" s="31">
        <f t="shared" si="0"/>
        <v>19</v>
      </c>
      <c r="K19" s="45">
        <f t="shared" si="1"/>
        <v>29.111999999999998</v>
      </c>
      <c r="L19" s="27">
        <v>161.74299999999999</v>
      </c>
      <c r="M19" s="28">
        <v>72</v>
      </c>
      <c r="N19" s="28" t="s">
        <v>94</v>
      </c>
      <c r="O19" s="27">
        <v>132.79300000000001</v>
      </c>
      <c r="P19" s="28">
        <v>61.1</v>
      </c>
      <c r="Q19" s="28" t="s">
        <v>94</v>
      </c>
      <c r="R19" s="31">
        <f t="shared" si="2"/>
        <v>10.899999999999999</v>
      </c>
      <c r="S19" s="45">
        <f t="shared" si="3"/>
        <v>28.95</v>
      </c>
      <c r="T19" s="27">
        <v>3.41</v>
      </c>
      <c r="U19" s="27">
        <v>7.7</v>
      </c>
      <c r="V19" s="1" t="s">
        <v>17</v>
      </c>
      <c r="X19" s="44">
        <v>157.999</v>
      </c>
      <c r="Y19" s="44">
        <v>130.505</v>
      </c>
      <c r="Z19" s="16">
        <f t="shared" si="4"/>
        <v>27.494</v>
      </c>
      <c r="AA19" s="16"/>
      <c r="AB19" s="43">
        <f t="shared" si="5"/>
        <v>6.7790833333333325</v>
      </c>
      <c r="AC19" s="15"/>
      <c r="AD19" s="42">
        <f t="shared" si="6"/>
        <v>7.673</v>
      </c>
      <c r="AE19" s="41">
        <f t="shared" si="7"/>
        <v>2.7000000000000135E-2</v>
      </c>
      <c r="AF19" s="40">
        <f t="shared" si="8"/>
        <v>3.4020000000000001</v>
      </c>
      <c r="AG19" s="39">
        <f t="shared" si="9"/>
        <v>8.0000000000000071E-3</v>
      </c>
      <c r="AH19" s="38">
        <f t="shared" si="10"/>
        <v>0.55183609990347937</v>
      </c>
    </row>
    <row r="20" spans="1:34" x14ac:dyDescent="0.2">
      <c r="A20" s="47" t="s">
        <v>130</v>
      </c>
      <c r="B20" s="46" t="s">
        <v>87</v>
      </c>
      <c r="C20" s="29">
        <v>24</v>
      </c>
      <c r="D20" s="27">
        <v>336.92599999999999</v>
      </c>
      <c r="E20" s="28">
        <v>74.099999999999994</v>
      </c>
      <c r="F20" s="28">
        <v>6.5</v>
      </c>
      <c r="G20" s="27">
        <v>305.05099999999999</v>
      </c>
      <c r="H20" s="28">
        <v>52.5</v>
      </c>
      <c r="I20" s="28">
        <v>3.7</v>
      </c>
      <c r="J20" s="31">
        <f t="shared" si="0"/>
        <v>21.599999999999994</v>
      </c>
      <c r="K20" s="45">
        <f t="shared" si="1"/>
        <v>31.875</v>
      </c>
      <c r="L20" s="27">
        <v>130.49100000000001</v>
      </c>
      <c r="M20" s="28">
        <v>73.900000000000006</v>
      </c>
      <c r="N20" s="28" t="s">
        <v>94</v>
      </c>
      <c r="O20" s="27">
        <v>98.852000000000004</v>
      </c>
      <c r="P20" s="28">
        <v>61.2</v>
      </c>
      <c r="Q20" s="28" t="s">
        <v>94</v>
      </c>
      <c r="R20" s="31">
        <f t="shared" si="2"/>
        <v>12.700000000000003</v>
      </c>
      <c r="S20" s="45">
        <f t="shared" si="3"/>
        <v>31.638999999999999</v>
      </c>
      <c r="T20" s="27">
        <v>3.468</v>
      </c>
      <c r="U20" s="27">
        <v>8.9510000000000005</v>
      </c>
      <c r="V20" s="1" t="s">
        <v>17</v>
      </c>
      <c r="X20" s="44">
        <v>127.33</v>
      </c>
      <c r="Y20" s="44">
        <v>97.144000000000005</v>
      </c>
      <c r="Z20" s="16">
        <f t="shared" si="4"/>
        <v>30.186</v>
      </c>
      <c r="AA20" s="16"/>
      <c r="AB20" s="43">
        <f t="shared" si="5"/>
        <v>8.6627916666666653</v>
      </c>
      <c r="AC20" s="15"/>
      <c r="AD20" s="86">
        <f t="shared" si="6"/>
        <v>8.9510000000000005</v>
      </c>
      <c r="AE20" s="41">
        <f t="shared" si="7"/>
        <v>0</v>
      </c>
      <c r="AF20" s="40">
        <f t="shared" si="8"/>
        <v>3.464</v>
      </c>
      <c r="AG20" s="39">
        <f t="shared" si="9"/>
        <v>4.0000000000000036E-3</v>
      </c>
      <c r="AH20" s="38">
        <f t="shared" si="10"/>
        <v>0.55367790959544472</v>
      </c>
    </row>
    <row r="21" spans="1:34" x14ac:dyDescent="0.2">
      <c r="A21" s="47" t="s">
        <v>131</v>
      </c>
      <c r="B21" s="46" t="s">
        <v>87</v>
      </c>
      <c r="C21" s="29">
        <v>24</v>
      </c>
      <c r="D21" s="27">
        <v>314.46499999999997</v>
      </c>
      <c r="E21" s="28">
        <v>73.400000000000006</v>
      </c>
      <c r="F21" s="28">
        <v>6.8</v>
      </c>
      <c r="G21" s="27">
        <v>282.19600000000003</v>
      </c>
      <c r="H21" s="28">
        <v>50.3</v>
      </c>
      <c r="I21" s="28">
        <v>3.8</v>
      </c>
      <c r="J21" s="31">
        <f t="shared" si="0"/>
        <v>23.100000000000009</v>
      </c>
      <c r="K21" s="45">
        <f t="shared" si="1"/>
        <v>32.268999999999998</v>
      </c>
      <c r="L21" s="27">
        <v>93.090999999999994</v>
      </c>
      <c r="M21" s="28">
        <v>73.2</v>
      </c>
      <c r="N21" s="28" t="s">
        <v>94</v>
      </c>
      <c r="O21" s="27">
        <v>61.066000000000003</v>
      </c>
      <c r="P21" s="28">
        <v>56.5</v>
      </c>
      <c r="Q21" s="28" t="s">
        <v>94</v>
      </c>
      <c r="R21" s="31">
        <f t="shared" si="2"/>
        <v>16.700000000000003</v>
      </c>
      <c r="S21" s="45">
        <f t="shared" si="3"/>
        <v>32.024999999999999</v>
      </c>
      <c r="T21" s="27">
        <v>3.2570000000000001</v>
      </c>
      <c r="U21" s="27">
        <v>8.8870000000000005</v>
      </c>
      <c r="V21" s="1" t="s">
        <v>17</v>
      </c>
      <c r="X21" s="44">
        <v>90.873999999999995</v>
      </c>
      <c r="Y21" s="44">
        <v>60.158000000000001</v>
      </c>
      <c r="Z21" s="16">
        <f t="shared" si="4"/>
        <v>30.716000000000001</v>
      </c>
      <c r="AA21" s="16"/>
      <c r="AB21" s="43">
        <f t="shared" si="5"/>
        <v>9.2515833333333344</v>
      </c>
      <c r="AC21" s="15"/>
      <c r="AD21" s="86">
        <f t="shared" si="6"/>
        <v>8.8870000000000005</v>
      </c>
      <c r="AE21" s="41">
        <f t="shared" si="7"/>
        <v>0</v>
      </c>
      <c r="AF21" s="40">
        <f t="shared" si="8"/>
        <v>3.2530000000000001</v>
      </c>
      <c r="AG21" s="39">
        <f t="shared" si="9"/>
        <v>4.0000000000000036E-3</v>
      </c>
      <c r="AH21" s="38">
        <f t="shared" si="10"/>
        <v>0.55032672327035004</v>
      </c>
    </row>
    <row r="22" spans="1:34" x14ac:dyDescent="0.2">
      <c r="A22" s="47" t="s">
        <v>132</v>
      </c>
      <c r="B22" s="46" t="s">
        <v>87</v>
      </c>
      <c r="C22" s="29">
        <v>24</v>
      </c>
      <c r="D22" s="27">
        <v>296.48200000000003</v>
      </c>
      <c r="E22" s="28">
        <v>73.400000000000006</v>
      </c>
      <c r="F22" s="28">
        <v>6.6</v>
      </c>
      <c r="G22" s="27">
        <v>262.07100000000003</v>
      </c>
      <c r="H22" s="28">
        <v>49.5</v>
      </c>
      <c r="I22" s="28">
        <v>3.9</v>
      </c>
      <c r="J22" s="31">
        <f t="shared" si="0"/>
        <v>23.900000000000006</v>
      </c>
      <c r="K22" s="45">
        <f t="shared" si="1"/>
        <v>34.411000000000001</v>
      </c>
      <c r="L22" s="27">
        <v>92.03</v>
      </c>
      <c r="M22" s="28">
        <v>73.099999999999994</v>
      </c>
      <c r="N22" s="28" t="s">
        <v>94</v>
      </c>
      <c r="O22" s="27">
        <v>57.735999999999997</v>
      </c>
      <c r="P22" s="28">
        <v>56.4</v>
      </c>
      <c r="Q22" s="28" t="s">
        <v>94</v>
      </c>
      <c r="R22" s="31">
        <f t="shared" si="2"/>
        <v>16.699999999999996</v>
      </c>
      <c r="S22" s="45">
        <f t="shared" si="3"/>
        <v>34.293999999999997</v>
      </c>
      <c r="T22" s="27">
        <v>3.3639999999999999</v>
      </c>
      <c r="U22" s="27">
        <v>8.798</v>
      </c>
      <c r="V22" s="1" t="s">
        <v>17</v>
      </c>
      <c r="X22" s="44">
        <v>89.840999999999994</v>
      </c>
      <c r="Y22" s="44">
        <v>56.878999999999998</v>
      </c>
      <c r="Z22" s="16">
        <f t="shared" si="4"/>
        <v>32.962000000000003</v>
      </c>
      <c r="AA22" s="16"/>
      <c r="AB22" s="43">
        <f t="shared" si="5"/>
        <v>8.5496666666666687</v>
      </c>
      <c r="AC22" s="15"/>
      <c r="AD22" s="42">
        <f t="shared" si="6"/>
        <v>8.7889999999999997</v>
      </c>
      <c r="AE22" s="41">
        <f t="shared" si="7"/>
        <v>9.0000000000003411E-3</v>
      </c>
      <c r="AF22" s="40">
        <f t="shared" si="8"/>
        <v>3.359</v>
      </c>
      <c r="AG22" s="39">
        <f t="shared" si="9"/>
        <v>4.9999999999998934E-3</v>
      </c>
      <c r="AH22" s="38">
        <f t="shared" si="10"/>
        <v>0.55290360245887493</v>
      </c>
    </row>
    <row r="23" spans="1:34" x14ac:dyDescent="0.2">
      <c r="A23" s="47" t="s">
        <v>133</v>
      </c>
      <c r="B23" s="46" t="s">
        <v>87</v>
      </c>
      <c r="C23" s="29">
        <v>24</v>
      </c>
      <c r="D23" s="27">
        <v>286.32499999999999</v>
      </c>
      <c r="E23" s="28">
        <v>74.2</v>
      </c>
      <c r="F23" s="28">
        <v>6.5</v>
      </c>
      <c r="G23" s="27">
        <v>250.35900000000001</v>
      </c>
      <c r="H23" s="28">
        <v>49.4</v>
      </c>
      <c r="I23" s="28">
        <v>3.7</v>
      </c>
      <c r="J23" s="31">
        <f t="shared" si="0"/>
        <v>24.800000000000004</v>
      </c>
      <c r="K23" s="45">
        <f t="shared" si="1"/>
        <v>35.966000000000001</v>
      </c>
      <c r="L23" s="27">
        <v>94.444999999999993</v>
      </c>
      <c r="M23" s="28">
        <v>74.099999999999994</v>
      </c>
      <c r="N23" s="28" t="s">
        <v>94</v>
      </c>
      <c r="O23" s="27">
        <v>58.268999999999998</v>
      </c>
      <c r="P23" s="28">
        <v>56.9</v>
      </c>
      <c r="Q23" s="28" t="s">
        <v>94</v>
      </c>
      <c r="R23" s="31">
        <f t="shared" si="2"/>
        <v>17.199999999999996</v>
      </c>
      <c r="S23" s="45">
        <f t="shared" si="3"/>
        <v>36.176000000000002</v>
      </c>
      <c r="T23" s="27">
        <v>3.569</v>
      </c>
      <c r="U23" s="27">
        <v>8.8970000000000002</v>
      </c>
      <c r="V23" s="1" t="s">
        <v>17</v>
      </c>
      <c r="X23" s="44">
        <v>92.144000000000005</v>
      </c>
      <c r="Y23" s="44">
        <v>57.390999999999998</v>
      </c>
      <c r="Z23" s="16">
        <f t="shared" si="4"/>
        <v>34.753</v>
      </c>
      <c r="AA23" s="16"/>
      <c r="AB23" s="43">
        <f t="shared" si="5"/>
        <v>8.0403333333333347</v>
      </c>
      <c r="AC23" s="15"/>
      <c r="AD23" s="42">
        <f t="shared" si="6"/>
        <v>8.8780000000000001</v>
      </c>
      <c r="AE23" s="41">
        <f t="shared" si="7"/>
        <v>1.9000000000000128E-2</v>
      </c>
      <c r="AF23" s="40">
        <f t="shared" si="8"/>
        <v>3.5619999999999998</v>
      </c>
      <c r="AG23" s="39">
        <f t="shared" si="9"/>
        <v>7.0000000000001172E-3</v>
      </c>
      <c r="AH23" s="38">
        <f t="shared" si="10"/>
        <v>0.4845042518942802</v>
      </c>
    </row>
    <row r="24" spans="1:34" x14ac:dyDescent="0.2">
      <c r="A24" s="47" t="s">
        <v>134</v>
      </c>
      <c r="B24" s="46" t="s">
        <v>87</v>
      </c>
      <c r="C24" s="29">
        <v>24</v>
      </c>
      <c r="D24" s="27">
        <v>245.00399999999999</v>
      </c>
      <c r="E24" s="28">
        <v>73.900000000000006</v>
      </c>
      <c r="F24" s="28">
        <v>6.6</v>
      </c>
      <c r="G24" s="27">
        <v>215.66300000000001</v>
      </c>
      <c r="H24" s="28">
        <v>47.9</v>
      </c>
      <c r="I24" s="28">
        <v>3.9</v>
      </c>
      <c r="J24" s="31">
        <f t="shared" si="0"/>
        <v>26.000000000000007</v>
      </c>
      <c r="K24" s="45">
        <f t="shared" si="1"/>
        <v>29.341000000000001</v>
      </c>
      <c r="L24" s="27">
        <v>87.694000000000003</v>
      </c>
      <c r="M24" s="28">
        <v>73.599999999999994</v>
      </c>
      <c r="N24" s="28" t="s">
        <v>94</v>
      </c>
      <c r="O24" s="27">
        <v>57.786999999999999</v>
      </c>
      <c r="P24" s="28">
        <v>56.4</v>
      </c>
      <c r="Q24" s="28" t="s">
        <v>94</v>
      </c>
      <c r="R24" s="31">
        <f t="shared" si="2"/>
        <v>17.199999999999996</v>
      </c>
      <c r="S24" s="45">
        <f t="shared" si="3"/>
        <v>29.907</v>
      </c>
      <c r="T24" s="27">
        <v>3.0910000000000002</v>
      </c>
      <c r="U24" s="27">
        <v>7.7779999999999996</v>
      </c>
      <c r="V24" s="1" t="s">
        <v>17</v>
      </c>
      <c r="X24" s="44">
        <v>85.584000000000003</v>
      </c>
      <c r="Y24" s="44">
        <v>56.929000000000002</v>
      </c>
      <c r="Z24" s="16">
        <f t="shared" si="4"/>
        <v>28.655000000000001</v>
      </c>
      <c r="AA24" s="16"/>
      <c r="AB24" s="43">
        <f t="shared" si="5"/>
        <v>6.6139166666666673</v>
      </c>
      <c r="AC24" s="15"/>
      <c r="AD24" s="42">
        <f t="shared" si="6"/>
        <v>7.7759999999999998</v>
      </c>
      <c r="AE24" s="41">
        <f t="shared" si="7"/>
        <v>1.9999999999997797E-3</v>
      </c>
      <c r="AF24" s="40">
        <f t="shared" si="8"/>
        <v>3.0880000000000001</v>
      </c>
      <c r="AG24" s="39">
        <f t="shared" si="9"/>
        <v>3.0000000000001137E-3</v>
      </c>
      <c r="AH24" s="38">
        <f t="shared" si="10"/>
        <v>0.31808887013535003</v>
      </c>
    </row>
    <row r="25" spans="1:34" x14ac:dyDescent="0.2">
      <c r="A25" s="47" t="s">
        <v>135</v>
      </c>
      <c r="B25" s="46" t="s">
        <v>87</v>
      </c>
      <c r="C25" s="29">
        <v>24</v>
      </c>
      <c r="D25" s="27">
        <v>257.79500000000002</v>
      </c>
      <c r="E25" s="28">
        <v>73.7</v>
      </c>
      <c r="F25" s="28">
        <v>6.3</v>
      </c>
      <c r="G25" s="27">
        <v>227.30199999999999</v>
      </c>
      <c r="H25" s="28">
        <v>47.6</v>
      </c>
      <c r="I25" s="28">
        <v>4.3</v>
      </c>
      <c r="J25" s="31">
        <f t="shared" si="0"/>
        <v>26.1</v>
      </c>
      <c r="K25" s="45">
        <f t="shared" si="1"/>
        <v>30.492999999999999</v>
      </c>
      <c r="L25" s="27">
        <v>83.45</v>
      </c>
      <c r="M25" s="28">
        <v>73.400000000000006</v>
      </c>
      <c r="N25" s="28" t="s">
        <v>94</v>
      </c>
      <c r="O25" s="27">
        <v>52.606000000000002</v>
      </c>
      <c r="P25" s="28">
        <v>55.2</v>
      </c>
      <c r="Q25" s="28" t="s">
        <v>94</v>
      </c>
      <c r="R25" s="31">
        <f t="shared" si="2"/>
        <v>18.200000000000003</v>
      </c>
      <c r="S25" s="45">
        <f t="shared" si="3"/>
        <v>30.844000000000001</v>
      </c>
      <c r="T25" s="27">
        <v>3.1240000000000001</v>
      </c>
      <c r="U25" s="27">
        <v>8.1999999999999993</v>
      </c>
      <c r="V25" s="1" t="s">
        <v>17</v>
      </c>
      <c r="X25" s="44">
        <v>81.45</v>
      </c>
      <c r="Y25" s="44">
        <v>51.859000000000002</v>
      </c>
      <c r="Z25" s="16">
        <f t="shared" si="4"/>
        <v>29.591000000000001</v>
      </c>
      <c r="AA25" s="16"/>
      <c r="AB25" s="43">
        <f t="shared" si="5"/>
        <v>7.3101249999999993</v>
      </c>
      <c r="AC25" s="15"/>
      <c r="AD25" s="42">
        <f t="shared" si="6"/>
        <v>8.18</v>
      </c>
      <c r="AE25" s="41">
        <f t="shared" si="7"/>
        <v>1.9999999999999574E-2</v>
      </c>
      <c r="AF25" s="40">
        <f t="shared" si="8"/>
        <v>3.1160000000000001</v>
      </c>
      <c r="AG25" s="39">
        <f t="shared" si="9"/>
        <v>8.0000000000000071E-3</v>
      </c>
      <c r="AH25" s="38">
        <f t="shared" si="10"/>
        <v>0.39682888843916791</v>
      </c>
    </row>
    <row r="26" spans="1:34" x14ac:dyDescent="0.2">
      <c r="A26" s="47" t="s">
        <v>136</v>
      </c>
      <c r="B26" s="46" t="s">
        <v>87</v>
      </c>
      <c r="C26" s="29">
        <v>24</v>
      </c>
      <c r="D26" s="27">
        <v>279.423</v>
      </c>
      <c r="E26" s="28">
        <v>72.599999999999994</v>
      </c>
      <c r="F26" s="28">
        <v>6.3</v>
      </c>
      <c r="G26" s="27">
        <v>247.227</v>
      </c>
      <c r="H26" s="28">
        <v>48</v>
      </c>
      <c r="I26" s="28">
        <v>3.8</v>
      </c>
      <c r="J26" s="31">
        <f t="shared" si="0"/>
        <v>24.599999999999994</v>
      </c>
      <c r="K26" s="45">
        <f t="shared" si="1"/>
        <v>32.195999999999998</v>
      </c>
      <c r="L26" s="27">
        <v>89.346000000000004</v>
      </c>
      <c r="M26" s="28">
        <v>72.400000000000006</v>
      </c>
      <c r="N26" s="28" t="s">
        <v>94</v>
      </c>
      <c r="O26" s="27">
        <v>56.859000000000002</v>
      </c>
      <c r="P26" s="28">
        <v>55.5</v>
      </c>
      <c r="Q26" s="28" t="s">
        <v>94</v>
      </c>
      <c r="R26" s="31">
        <f t="shared" si="2"/>
        <v>16.900000000000006</v>
      </c>
      <c r="S26" s="45">
        <f t="shared" si="3"/>
        <v>32.487000000000002</v>
      </c>
      <c r="T26" s="27">
        <v>3.2109999999999999</v>
      </c>
      <c r="U26" s="27">
        <v>8.4329999999999998</v>
      </c>
      <c r="V26" s="1" t="s">
        <v>17</v>
      </c>
      <c r="X26" s="44">
        <v>87.260999999999996</v>
      </c>
      <c r="Y26" s="44">
        <v>56.042000000000002</v>
      </c>
      <c r="Z26" s="16">
        <f t="shared" si="4"/>
        <v>31.219000000000001</v>
      </c>
      <c r="AA26" s="16"/>
      <c r="AB26" s="43">
        <f t="shared" si="5"/>
        <v>7.9660416666666665</v>
      </c>
      <c r="AC26" s="15"/>
      <c r="AD26" s="42">
        <f t="shared" si="6"/>
        <v>8.4190000000000005</v>
      </c>
      <c r="AE26" s="41">
        <f t="shared" si="7"/>
        <v>1.3999999999999346E-2</v>
      </c>
      <c r="AF26" s="40">
        <f t="shared" si="8"/>
        <v>3.2069999999999999</v>
      </c>
      <c r="AG26" s="39">
        <f t="shared" si="9"/>
        <v>4.0000000000000036E-3</v>
      </c>
      <c r="AH26" s="38">
        <f t="shared" si="10"/>
        <v>0.39518337398423176</v>
      </c>
    </row>
    <row r="27" spans="1:34" x14ac:dyDescent="0.2">
      <c r="A27" s="47" t="s">
        <v>137</v>
      </c>
      <c r="B27" s="46" t="s">
        <v>87</v>
      </c>
      <c r="C27" s="29">
        <v>24</v>
      </c>
      <c r="D27" s="27">
        <v>285.279</v>
      </c>
      <c r="E27" s="28">
        <v>75.099999999999994</v>
      </c>
      <c r="F27" s="28">
        <v>6.4</v>
      </c>
      <c r="G27" s="27">
        <v>254.827</v>
      </c>
      <c r="H27" s="28">
        <v>49.8</v>
      </c>
      <c r="I27" s="28">
        <v>3.7</v>
      </c>
      <c r="J27" s="31">
        <f t="shared" si="0"/>
        <v>25.299999999999997</v>
      </c>
      <c r="K27" s="45">
        <f t="shared" si="1"/>
        <v>30.452000000000002</v>
      </c>
      <c r="L27" s="27">
        <v>87.087000000000003</v>
      </c>
      <c r="M27" s="28">
        <v>74.400000000000006</v>
      </c>
      <c r="N27" s="28" t="s">
        <v>94</v>
      </c>
      <c r="O27" s="27">
        <v>56.341000000000001</v>
      </c>
      <c r="P27" s="28">
        <v>56.3</v>
      </c>
      <c r="Q27" s="28" t="s">
        <v>94</v>
      </c>
      <c r="R27" s="31">
        <f t="shared" si="2"/>
        <v>18.100000000000009</v>
      </c>
      <c r="S27" s="45">
        <f t="shared" si="3"/>
        <v>30.745999999999999</v>
      </c>
      <c r="T27" s="27">
        <v>3.2040000000000002</v>
      </c>
      <c r="U27" s="27">
        <v>8.734</v>
      </c>
      <c r="V27" s="1" t="s">
        <v>17</v>
      </c>
      <c r="X27" s="44">
        <v>84.947000000000003</v>
      </c>
      <c r="Y27" s="44">
        <v>55.51</v>
      </c>
      <c r="Z27" s="16">
        <f t="shared" si="4"/>
        <v>29.437000000000001</v>
      </c>
      <c r="AA27" s="16"/>
      <c r="AB27" s="43">
        <f t="shared" si="5"/>
        <v>8.3048750000000009</v>
      </c>
      <c r="AC27" s="15"/>
      <c r="AD27" s="86">
        <f t="shared" si="6"/>
        <v>8.734</v>
      </c>
      <c r="AE27" s="41">
        <f t="shared" si="7"/>
        <v>0</v>
      </c>
      <c r="AF27" s="40">
        <f t="shared" si="8"/>
        <v>3.1949999999999998</v>
      </c>
      <c r="AG27" s="39">
        <f t="shared" si="9"/>
        <v>9.0000000000003411E-3</v>
      </c>
      <c r="AH27" s="38">
        <f t="shared" si="10"/>
        <v>0.39830944130724005</v>
      </c>
    </row>
    <row r="28" spans="1:34" x14ac:dyDescent="0.2">
      <c r="A28" s="47" t="s">
        <v>138</v>
      </c>
      <c r="B28" s="46" t="s">
        <v>87</v>
      </c>
      <c r="C28" s="29">
        <v>24</v>
      </c>
      <c r="D28" s="27">
        <v>274.89600000000002</v>
      </c>
      <c r="E28" s="28">
        <v>77.7</v>
      </c>
      <c r="F28" s="28">
        <v>6.7</v>
      </c>
      <c r="G28" s="27">
        <v>242.98</v>
      </c>
      <c r="H28" s="28">
        <v>50.7</v>
      </c>
      <c r="I28" s="28">
        <v>3.5</v>
      </c>
      <c r="J28" s="31">
        <f t="shared" si="0"/>
        <v>27</v>
      </c>
      <c r="K28" s="45">
        <f t="shared" si="1"/>
        <v>31.916</v>
      </c>
      <c r="L28" s="27">
        <v>70.867000000000004</v>
      </c>
      <c r="M28" s="28">
        <v>74.2</v>
      </c>
      <c r="N28" s="28" t="s">
        <v>94</v>
      </c>
      <c r="O28" s="27">
        <v>38.777000000000001</v>
      </c>
      <c r="P28" s="28">
        <v>52.3</v>
      </c>
      <c r="Q28" s="28" t="s">
        <v>94</v>
      </c>
      <c r="R28" s="31">
        <f t="shared" si="2"/>
        <v>21.900000000000006</v>
      </c>
      <c r="S28" s="45">
        <f t="shared" si="3"/>
        <v>32.090000000000003</v>
      </c>
      <c r="T28" s="27">
        <v>3.1320000000000001</v>
      </c>
      <c r="U28" s="27">
        <v>9.0399999999999991</v>
      </c>
      <c r="V28" s="1" t="s">
        <v>17</v>
      </c>
      <c r="X28" s="44">
        <v>69.135999999999996</v>
      </c>
      <c r="Y28" s="44">
        <v>38.277999999999999</v>
      </c>
      <c r="Z28" s="16">
        <f t="shared" si="4"/>
        <v>30.858000000000001</v>
      </c>
      <c r="AA28" s="16"/>
      <c r="AB28" s="43">
        <f t="shared" si="5"/>
        <v>8.5292499999999993</v>
      </c>
      <c r="AC28" s="15"/>
      <c r="AD28" s="86">
        <f t="shared" si="6"/>
        <v>9.0399999999999991</v>
      </c>
      <c r="AE28" s="41">
        <f t="shared" si="7"/>
        <v>0</v>
      </c>
      <c r="AF28" s="40">
        <f t="shared" si="8"/>
        <v>3.1280000000000001</v>
      </c>
      <c r="AG28" s="39">
        <f t="shared" si="9"/>
        <v>4.0000000000000036E-3</v>
      </c>
      <c r="AH28" s="38">
        <f t="shared" si="10"/>
        <v>0.43542678409745655</v>
      </c>
    </row>
    <row r="29" spans="1:34" x14ac:dyDescent="0.2">
      <c r="A29" s="47" t="s">
        <v>139</v>
      </c>
      <c r="B29" s="46" t="s">
        <v>87</v>
      </c>
      <c r="C29" s="29">
        <v>24</v>
      </c>
      <c r="D29" s="27">
        <v>224.09399999999999</v>
      </c>
      <c r="E29" s="28">
        <v>76.099999999999994</v>
      </c>
      <c r="F29" s="28">
        <v>6.9</v>
      </c>
      <c r="G29" s="27">
        <v>192.77099999999999</v>
      </c>
      <c r="H29" s="28">
        <v>47.5</v>
      </c>
      <c r="I29" s="28">
        <v>3.5</v>
      </c>
      <c r="J29" s="31">
        <f t="shared" si="0"/>
        <v>28.599999999999994</v>
      </c>
      <c r="K29" s="45">
        <f t="shared" si="1"/>
        <v>31.323</v>
      </c>
      <c r="L29" s="27">
        <v>60.030999999999999</v>
      </c>
      <c r="M29" s="28">
        <v>72.900000000000006</v>
      </c>
      <c r="N29" s="28" t="s">
        <v>94</v>
      </c>
      <c r="O29" s="27">
        <v>28.271999999999998</v>
      </c>
      <c r="P29" s="28">
        <v>47.2</v>
      </c>
      <c r="Q29" s="28" t="s">
        <v>94</v>
      </c>
      <c r="R29" s="31">
        <f t="shared" si="2"/>
        <v>25.700000000000003</v>
      </c>
      <c r="S29" s="45">
        <f t="shared" si="3"/>
        <v>31.759</v>
      </c>
      <c r="T29" s="27">
        <v>2.9550000000000001</v>
      </c>
      <c r="U29" s="27">
        <v>7.9080000000000004</v>
      </c>
      <c r="V29" s="1" t="s">
        <v>17</v>
      </c>
      <c r="X29" s="44">
        <v>58.612000000000002</v>
      </c>
      <c r="Y29" s="44">
        <v>27.974</v>
      </c>
      <c r="Z29" s="16">
        <f t="shared" si="4"/>
        <v>30.638000000000002</v>
      </c>
      <c r="AA29" s="16"/>
      <c r="AB29" s="43">
        <f t="shared" si="5"/>
        <v>6.8665416666666665</v>
      </c>
      <c r="AC29" s="15"/>
      <c r="AD29" s="42">
        <f t="shared" si="6"/>
        <v>7.8970000000000002</v>
      </c>
      <c r="AE29" s="41">
        <f t="shared" si="7"/>
        <v>1.1000000000000121E-2</v>
      </c>
      <c r="AF29" s="40">
        <f t="shared" si="8"/>
        <v>2.952</v>
      </c>
      <c r="AG29" s="39">
        <f t="shared" si="9"/>
        <v>3.0000000000001137E-3</v>
      </c>
      <c r="AH29" s="38">
        <f t="shared" si="10"/>
        <v>0.35534390546295802</v>
      </c>
    </row>
    <row r="30" spans="1:34" x14ac:dyDescent="0.2">
      <c r="A30" s="47" t="s">
        <v>140</v>
      </c>
      <c r="B30" s="46" t="s">
        <v>141</v>
      </c>
      <c r="C30" s="29">
        <v>24</v>
      </c>
      <c r="D30" s="27">
        <v>187.125</v>
      </c>
      <c r="E30" s="28">
        <v>74.8</v>
      </c>
      <c r="F30" s="28">
        <v>7.1</v>
      </c>
      <c r="G30" s="27">
        <v>160.21199999999999</v>
      </c>
      <c r="H30" s="28">
        <v>46</v>
      </c>
      <c r="I30" s="28">
        <v>3.4</v>
      </c>
      <c r="J30" s="31">
        <f t="shared" si="0"/>
        <v>28.799999999999997</v>
      </c>
      <c r="K30" s="45">
        <f t="shared" si="1"/>
        <v>26.913</v>
      </c>
      <c r="L30" s="27">
        <v>73.680999999999997</v>
      </c>
      <c r="M30" s="28">
        <v>73.099999999999994</v>
      </c>
      <c r="N30" s="28" t="s">
        <v>94</v>
      </c>
      <c r="O30" s="27">
        <v>45.518999999999998</v>
      </c>
      <c r="P30" s="28">
        <v>52.4</v>
      </c>
      <c r="Q30" s="28" t="s">
        <v>94</v>
      </c>
      <c r="R30" s="31">
        <f t="shared" si="2"/>
        <v>20.699999999999996</v>
      </c>
      <c r="S30" s="45">
        <f t="shared" si="3"/>
        <v>28.161999999999999</v>
      </c>
      <c r="T30" s="27">
        <v>2.9039999999999999</v>
      </c>
      <c r="U30" s="27">
        <v>6.6429999999999998</v>
      </c>
      <c r="V30" s="1" t="s">
        <v>17</v>
      </c>
      <c r="X30" s="44">
        <v>71.927999999999997</v>
      </c>
      <c r="Y30" s="44">
        <v>44.926000000000002</v>
      </c>
      <c r="Z30" s="16">
        <f t="shared" si="4"/>
        <v>27.001999999999999</v>
      </c>
      <c r="AA30" s="16"/>
      <c r="AB30" s="43">
        <f t="shared" si="5"/>
        <v>4.8035833333333331</v>
      </c>
      <c r="AC30" s="15"/>
      <c r="AD30" s="42">
        <f t="shared" si="6"/>
        <v>6.6269999999999998</v>
      </c>
      <c r="AE30" s="41">
        <f t="shared" si="7"/>
        <v>1.6000000000000014E-2</v>
      </c>
      <c r="AF30" s="91">
        <f t="shared" si="8"/>
        <v>2.9039999999999999</v>
      </c>
      <c r="AG30" s="39">
        <f t="shared" si="9"/>
        <v>0</v>
      </c>
      <c r="AH30" s="38">
        <f t="shared" si="10"/>
        <v>-5.5551394402415952E-2</v>
      </c>
    </row>
    <row r="31" spans="1:34" x14ac:dyDescent="0.2">
      <c r="A31" s="47" t="s">
        <v>142</v>
      </c>
      <c r="B31" s="46" t="s">
        <v>87</v>
      </c>
      <c r="C31" s="29">
        <v>24</v>
      </c>
      <c r="D31" s="27">
        <v>249.52500000000001</v>
      </c>
      <c r="E31" s="28">
        <v>72.5</v>
      </c>
      <c r="F31" s="28">
        <v>6.9</v>
      </c>
      <c r="G31" s="27">
        <v>217.05799999999999</v>
      </c>
      <c r="H31" s="28">
        <v>50.5</v>
      </c>
      <c r="I31" s="28">
        <v>3.4</v>
      </c>
      <c r="J31" s="31">
        <f t="shared" si="0"/>
        <v>22</v>
      </c>
      <c r="K31" s="45">
        <f t="shared" si="1"/>
        <v>32.466999999999999</v>
      </c>
      <c r="L31" s="27">
        <v>116.7</v>
      </c>
      <c r="M31" s="28">
        <v>72.2</v>
      </c>
      <c r="N31" s="28" t="s">
        <v>94</v>
      </c>
      <c r="O31" s="27">
        <v>82.676000000000002</v>
      </c>
      <c r="P31" s="28">
        <v>58.2</v>
      </c>
      <c r="Q31" s="28" t="s">
        <v>94</v>
      </c>
      <c r="R31" s="31">
        <f t="shared" si="2"/>
        <v>14</v>
      </c>
      <c r="S31" s="45">
        <f t="shared" si="3"/>
        <v>34.024000000000001</v>
      </c>
      <c r="T31" s="27">
        <v>3.5059999999999998</v>
      </c>
      <c r="U31" s="27">
        <v>7.1559999999999997</v>
      </c>
      <c r="V31" s="1" t="s">
        <v>17</v>
      </c>
      <c r="X31" s="44">
        <v>113.98399999999999</v>
      </c>
      <c r="Y31" s="44">
        <v>81.378</v>
      </c>
      <c r="Z31" s="16">
        <f t="shared" si="4"/>
        <v>32.606000000000002</v>
      </c>
      <c r="AA31" s="16"/>
      <c r="AB31" s="43">
        <f t="shared" si="5"/>
        <v>5.6533333333333333</v>
      </c>
      <c r="AC31" s="15"/>
      <c r="AD31" s="42">
        <f t="shared" si="6"/>
        <v>7.1289999999999996</v>
      </c>
      <c r="AE31" s="41">
        <f t="shared" si="7"/>
        <v>2.7000000000000135E-2</v>
      </c>
      <c r="AF31" s="40">
        <f t="shared" si="8"/>
        <v>3.4929999999999999</v>
      </c>
      <c r="AG31" s="39">
        <f t="shared" si="9"/>
        <v>1.2999999999999901E-2</v>
      </c>
      <c r="AH31" s="38">
        <f t="shared" si="10"/>
        <v>-6.4038183342702365E-2</v>
      </c>
    </row>
    <row r="32" spans="1:34" x14ac:dyDescent="0.2">
      <c r="A32" s="47" t="s">
        <v>143</v>
      </c>
      <c r="B32" s="46" t="s">
        <v>87</v>
      </c>
      <c r="C32" s="29">
        <v>24</v>
      </c>
      <c r="D32" s="27">
        <v>285.62099999999998</v>
      </c>
      <c r="E32" s="28">
        <v>70.2</v>
      </c>
      <c r="F32" s="28">
        <v>6.7</v>
      </c>
      <c r="G32" s="27">
        <v>254.78</v>
      </c>
      <c r="H32" s="28">
        <v>49.8</v>
      </c>
      <c r="I32" s="28">
        <v>3.4</v>
      </c>
      <c r="J32" s="31">
        <f t="shared" si="0"/>
        <v>20.400000000000006</v>
      </c>
      <c r="K32" s="45">
        <f t="shared" si="1"/>
        <v>30.841000000000001</v>
      </c>
      <c r="L32" s="27">
        <v>123.86799999999999</v>
      </c>
      <c r="M32" s="28">
        <v>70</v>
      </c>
      <c r="N32" s="28" t="s">
        <v>94</v>
      </c>
      <c r="O32" s="27">
        <v>91.406999999999996</v>
      </c>
      <c r="P32" s="28">
        <v>57</v>
      </c>
      <c r="Q32" s="28" t="s">
        <v>94</v>
      </c>
      <c r="R32" s="31">
        <f t="shared" si="2"/>
        <v>13</v>
      </c>
      <c r="S32" s="45">
        <f t="shared" si="3"/>
        <v>32.460999999999999</v>
      </c>
      <c r="T32" s="27">
        <v>3.3519999999999999</v>
      </c>
      <c r="U32" s="27">
        <v>7.3620000000000001</v>
      </c>
      <c r="V32" s="1" t="s">
        <v>17</v>
      </c>
      <c r="X32" s="44">
        <v>121.149</v>
      </c>
      <c r="Y32" s="44">
        <v>90.027000000000001</v>
      </c>
      <c r="Z32" s="16">
        <f t="shared" si="4"/>
        <v>31.122</v>
      </c>
      <c r="AA32" s="16"/>
      <c r="AB32" s="43">
        <f t="shared" si="5"/>
        <v>6.8647083333333327</v>
      </c>
      <c r="AC32" s="15"/>
      <c r="AD32" s="42">
        <f t="shared" si="6"/>
        <v>7.3630000000000004</v>
      </c>
      <c r="AE32" s="41">
        <f t="shared" si="7"/>
        <v>-1.000000000000334E-3</v>
      </c>
      <c r="AF32" s="40">
        <f t="shared" si="8"/>
        <v>3.3490000000000002</v>
      </c>
      <c r="AG32" s="39">
        <f t="shared" si="9"/>
        <v>2.9999999999996696E-3</v>
      </c>
      <c r="AH32" s="38">
        <f t="shared" si="10"/>
        <v>-0.11029123165083556</v>
      </c>
    </row>
    <row r="33" spans="1:38" x14ac:dyDescent="0.2">
      <c r="A33" s="47" t="s">
        <v>144</v>
      </c>
      <c r="B33" s="46" t="s">
        <v>145</v>
      </c>
      <c r="C33" s="29">
        <v>24</v>
      </c>
      <c r="D33" s="27">
        <v>248.352</v>
      </c>
      <c r="E33" s="28">
        <v>69.2</v>
      </c>
      <c r="F33" s="28">
        <v>5.8</v>
      </c>
      <c r="G33" s="27">
        <v>217.155</v>
      </c>
      <c r="H33" s="28">
        <v>46.8</v>
      </c>
      <c r="I33" s="28">
        <v>3.9</v>
      </c>
      <c r="J33" s="31">
        <f t="shared" si="0"/>
        <v>22.400000000000006</v>
      </c>
      <c r="K33" s="45">
        <f t="shared" si="1"/>
        <v>31.196999999999999</v>
      </c>
      <c r="L33" s="27">
        <v>103.82899999999999</v>
      </c>
      <c r="M33" s="28">
        <v>69</v>
      </c>
      <c r="N33" s="28" t="s">
        <v>94</v>
      </c>
      <c r="O33" s="27">
        <v>71.099999999999994</v>
      </c>
      <c r="P33" s="28">
        <v>54.5</v>
      </c>
      <c r="Q33" s="28" t="s">
        <v>94</v>
      </c>
      <c r="R33" s="31">
        <f t="shared" si="2"/>
        <v>14.5</v>
      </c>
      <c r="S33" s="45">
        <f t="shared" si="3"/>
        <v>32.728999999999999</v>
      </c>
      <c r="T33" s="27">
        <v>3.1920000000000002</v>
      </c>
      <c r="U33" s="27">
        <v>7.0259999999999998</v>
      </c>
      <c r="V33" s="1" t="s">
        <v>17</v>
      </c>
      <c r="X33" s="44">
        <v>101.608</v>
      </c>
      <c r="Y33" s="44">
        <v>70.111999999999995</v>
      </c>
      <c r="Z33" s="16">
        <f t="shared" si="4"/>
        <v>31.495999999999999</v>
      </c>
      <c r="AA33" s="16"/>
      <c r="AB33" s="43">
        <f t="shared" si="5"/>
        <v>6.1267916666666666</v>
      </c>
      <c r="AC33" s="15"/>
      <c r="AD33" s="42">
        <f t="shared" si="6"/>
        <v>7.0229999999999997</v>
      </c>
      <c r="AE33" s="41">
        <f t="shared" si="7"/>
        <v>3.0000000000001137E-3</v>
      </c>
      <c r="AF33" s="40">
        <f t="shared" si="8"/>
        <v>3.19</v>
      </c>
      <c r="AG33" s="39">
        <f t="shared" si="9"/>
        <v>2.0000000000002238E-3</v>
      </c>
      <c r="AH33" s="38">
        <f t="shared" si="10"/>
        <v>-0.13768966866984389</v>
      </c>
    </row>
    <row r="34" spans="1:38" x14ac:dyDescent="0.2">
      <c r="A34" s="47" t="s">
        <v>146</v>
      </c>
      <c r="B34" s="46" t="s">
        <v>87</v>
      </c>
      <c r="C34" s="29">
        <v>24</v>
      </c>
      <c r="D34" s="27">
        <v>330.673</v>
      </c>
      <c r="E34" s="28">
        <v>69.2</v>
      </c>
      <c r="F34" s="28">
        <v>6.9</v>
      </c>
      <c r="G34" s="27">
        <v>300.387</v>
      </c>
      <c r="H34" s="28">
        <v>49.9</v>
      </c>
      <c r="I34" s="28">
        <v>3.7</v>
      </c>
      <c r="J34" s="31">
        <f t="shared" si="0"/>
        <v>19.300000000000004</v>
      </c>
      <c r="K34" s="45">
        <f t="shared" si="1"/>
        <v>30.286000000000001</v>
      </c>
      <c r="L34" s="27">
        <v>122.102</v>
      </c>
      <c r="M34" s="28">
        <v>69</v>
      </c>
      <c r="N34" s="28" t="s">
        <v>94</v>
      </c>
      <c r="O34" s="27">
        <v>90.424000000000007</v>
      </c>
      <c r="P34" s="28">
        <v>56</v>
      </c>
      <c r="Q34" s="28" t="s">
        <v>94</v>
      </c>
      <c r="R34" s="31">
        <f t="shared" si="2"/>
        <v>13</v>
      </c>
      <c r="S34" s="45">
        <f t="shared" si="3"/>
        <v>31.678000000000001</v>
      </c>
      <c r="T34" s="27">
        <v>3.2629999999999999</v>
      </c>
      <c r="U34" s="27">
        <v>7.91</v>
      </c>
      <c r="V34" s="1" t="s">
        <v>17</v>
      </c>
      <c r="X34" s="44">
        <v>119.486</v>
      </c>
      <c r="Y34" s="44">
        <v>89.102000000000004</v>
      </c>
      <c r="Z34" s="16">
        <f t="shared" si="4"/>
        <v>30.384</v>
      </c>
      <c r="AA34" s="16"/>
      <c r="AB34" s="43">
        <f t="shared" si="5"/>
        <v>8.8035416666666659</v>
      </c>
      <c r="AC34" s="15"/>
      <c r="AD34" s="42">
        <f t="shared" si="6"/>
        <v>7.8929999999999998</v>
      </c>
      <c r="AE34" s="41">
        <f t="shared" si="7"/>
        <v>1.7000000000000348E-2</v>
      </c>
      <c r="AF34" s="40">
        <f t="shared" si="8"/>
        <v>3.2549999999999999</v>
      </c>
      <c r="AG34" s="39">
        <f t="shared" si="9"/>
        <v>8.0000000000000071E-3</v>
      </c>
      <c r="AH34" s="38">
        <f t="shared" si="10"/>
        <v>-3.2624580957231496E-2</v>
      </c>
    </row>
    <row r="35" spans="1:38" x14ac:dyDescent="0.2">
      <c r="A35" s="47" t="s">
        <v>147</v>
      </c>
      <c r="B35" s="46" t="s">
        <v>87</v>
      </c>
      <c r="C35" s="29">
        <v>24</v>
      </c>
      <c r="D35" s="27">
        <v>342.03800000000001</v>
      </c>
      <c r="E35" s="28">
        <v>69.5</v>
      </c>
      <c r="F35" s="28">
        <v>7.1</v>
      </c>
      <c r="G35" s="27">
        <v>311.11200000000002</v>
      </c>
      <c r="H35" s="28">
        <v>50.8</v>
      </c>
      <c r="I35" s="28">
        <v>3.7</v>
      </c>
      <c r="J35" s="31">
        <f t="shared" si="0"/>
        <v>18.700000000000003</v>
      </c>
      <c r="K35" s="45">
        <f t="shared" si="1"/>
        <v>30.925999999999998</v>
      </c>
      <c r="L35" s="27">
        <v>124.398</v>
      </c>
      <c r="M35" s="28">
        <v>69.3</v>
      </c>
      <c r="N35" s="28" t="s">
        <v>94</v>
      </c>
      <c r="O35" s="27">
        <v>92.593000000000004</v>
      </c>
      <c r="P35" s="28">
        <v>56.6</v>
      </c>
      <c r="Q35" s="28" t="s">
        <v>94</v>
      </c>
      <c r="R35" s="31">
        <f t="shared" si="2"/>
        <v>12.699999999999996</v>
      </c>
      <c r="S35" s="45">
        <f t="shared" si="3"/>
        <v>31.805</v>
      </c>
      <c r="T35" s="27">
        <v>3.28</v>
      </c>
      <c r="U35" s="27">
        <v>7.99</v>
      </c>
      <c r="V35" s="1" t="s">
        <v>17</v>
      </c>
      <c r="X35" s="44">
        <v>121.71599999999999</v>
      </c>
      <c r="Y35" s="44">
        <v>91.215000000000003</v>
      </c>
      <c r="Z35" s="16">
        <f t="shared" si="4"/>
        <v>30.501000000000001</v>
      </c>
      <c r="AA35" s="16"/>
      <c r="AB35" s="43">
        <f t="shared" si="5"/>
        <v>9.1623750000000008</v>
      </c>
      <c r="AC35" s="15"/>
      <c r="AD35" s="42">
        <f t="shared" si="6"/>
        <v>7.9669999999999996</v>
      </c>
      <c r="AE35" s="41">
        <f t="shared" si="7"/>
        <v>2.3000000000000576E-2</v>
      </c>
      <c r="AF35" s="40">
        <f t="shared" si="8"/>
        <v>3.2719999999999998</v>
      </c>
      <c r="AG35" s="39">
        <f t="shared" si="9"/>
        <v>8.0000000000000071E-3</v>
      </c>
      <c r="AH35" s="38">
        <f t="shared" si="10"/>
        <v>0.13660675255213464</v>
      </c>
    </row>
    <row r="36" spans="1:38" x14ac:dyDescent="0.2">
      <c r="A36" s="47" t="s">
        <v>148</v>
      </c>
      <c r="B36" s="46" t="s">
        <v>87</v>
      </c>
      <c r="C36" s="29">
        <v>24</v>
      </c>
      <c r="D36" s="27">
        <v>313.55099999999999</v>
      </c>
      <c r="E36" s="28">
        <v>69</v>
      </c>
      <c r="F36" s="28">
        <v>7.2</v>
      </c>
      <c r="G36" s="27">
        <v>282.36200000000002</v>
      </c>
      <c r="H36" s="28">
        <v>49.8</v>
      </c>
      <c r="I36" s="28">
        <v>3.6</v>
      </c>
      <c r="J36" s="31">
        <f t="shared" si="0"/>
        <v>19.200000000000003</v>
      </c>
      <c r="K36" s="45">
        <f t="shared" si="1"/>
        <v>31.189</v>
      </c>
      <c r="L36" s="27">
        <v>126.077</v>
      </c>
      <c r="M36" s="28">
        <v>68.900000000000006</v>
      </c>
      <c r="N36" s="28" t="s">
        <v>94</v>
      </c>
      <c r="O36" s="27">
        <v>94.156000000000006</v>
      </c>
      <c r="P36" s="28">
        <v>56.5</v>
      </c>
      <c r="Q36" s="28" t="s">
        <v>94</v>
      </c>
      <c r="R36" s="31">
        <f t="shared" si="2"/>
        <v>12.400000000000006</v>
      </c>
      <c r="S36" s="45">
        <f t="shared" si="3"/>
        <v>31.920999999999999</v>
      </c>
      <c r="T36" s="27">
        <v>3.2629999999999999</v>
      </c>
      <c r="U36" s="27">
        <v>7.6050000000000004</v>
      </c>
      <c r="V36" s="1" t="s">
        <v>17</v>
      </c>
      <c r="X36" s="44">
        <v>123.38800000000001</v>
      </c>
      <c r="Y36" s="44">
        <v>92.757000000000005</v>
      </c>
      <c r="Z36" s="16">
        <f t="shared" si="4"/>
        <v>30.631</v>
      </c>
      <c r="AA36" s="16"/>
      <c r="AB36" s="43">
        <f t="shared" si="5"/>
        <v>7.9002083333333344</v>
      </c>
      <c r="AC36" s="15"/>
      <c r="AD36" s="42">
        <f t="shared" si="6"/>
        <v>7.5730000000000004</v>
      </c>
      <c r="AE36" s="41">
        <f t="shared" si="7"/>
        <v>3.2000000000000028E-2</v>
      </c>
      <c r="AF36" s="40">
        <f t="shared" si="8"/>
        <v>3.2610000000000001</v>
      </c>
      <c r="AG36" s="39">
        <f t="shared" si="9"/>
        <v>1.9999999999997797E-3</v>
      </c>
      <c r="AH36" s="38">
        <f t="shared" si="10"/>
        <v>0.19761865973466677</v>
      </c>
    </row>
    <row r="37" spans="1:38" x14ac:dyDescent="0.2">
      <c r="A37" s="47" t="s">
        <v>149</v>
      </c>
      <c r="B37" s="46" t="s">
        <v>87</v>
      </c>
      <c r="C37" s="29">
        <v>24</v>
      </c>
      <c r="D37" s="27">
        <v>326.39699999999999</v>
      </c>
      <c r="E37" s="28">
        <v>68.599999999999994</v>
      </c>
      <c r="F37" s="28">
        <v>6.6</v>
      </c>
      <c r="G37" s="27">
        <v>286.30099999999999</v>
      </c>
      <c r="H37" s="28">
        <v>49.4</v>
      </c>
      <c r="I37" s="28">
        <v>3.5</v>
      </c>
      <c r="J37" s="31">
        <f t="shared" si="0"/>
        <v>19.199999999999996</v>
      </c>
      <c r="K37" s="45">
        <f t="shared" si="1"/>
        <v>40.095999999999997</v>
      </c>
      <c r="L37" s="27">
        <v>128.99</v>
      </c>
      <c r="M37" s="28">
        <v>68.400000000000006</v>
      </c>
      <c r="N37" s="28" t="s">
        <v>94</v>
      </c>
      <c r="O37" s="27">
        <v>88.424999999999997</v>
      </c>
      <c r="P37" s="28">
        <v>55.8</v>
      </c>
      <c r="Q37" s="28" t="s">
        <v>94</v>
      </c>
      <c r="R37" s="31">
        <f t="shared" si="2"/>
        <v>12.600000000000009</v>
      </c>
      <c r="S37" s="45">
        <f t="shared" si="3"/>
        <v>40.564999999999998</v>
      </c>
      <c r="T37" s="27">
        <v>3.782</v>
      </c>
      <c r="U37" s="27">
        <v>8.25</v>
      </c>
      <c r="V37" s="1" t="s">
        <v>17</v>
      </c>
      <c r="X37" s="44">
        <v>126.274</v>
      </c>
      <c r="Y37" s="44">
        <v>87.141999999999996</v>
      </c>
      <c r="Z37" s="16">
        <f t="shared" si="4"/>
        <v>39.131999999999998</v>
      </c>
      <c r="AA37" s="16"/>
      <c r="AB37" s="43">
        <f t="shared" si="5"/>
        <v>8.2982916666666657</v>
      </c>
      <c r="AC37" s="15"/>
      <c r="AD37" s="42">
        <f t="shared" si="6"/>
        <v>8.2479999999999993</v>
      </c>
      <c r="AE37" s="41">
        <f t="shared" si="7"/>
        <v>2.0000000000006679E-3</v>
      </c>
      <c r="AF37" s="40">
        <f t="shared" si="8"/>
        <v>3.7749999999999999</v>
      </c>
      <c r="AG37" s="39">
        <f t="shared" si="9"/>
        <v>7.0000000000001172E-3</v>
      </c>
      <c r="AH37" s="38">
        <f t="shared" si="10"/>
        <v>0.3367085689536532</v>
      </c>
    </row>
    <row r="38" spans="1:38" x14ac:dyDescent="0.2">
      <c r="A38" s="47" t="s">
        <v>150</v>
      </c>
      <c r="B38" s="46" t="s">
        <v>87</v>
      </c>
      <c r="C38" s="29">
        <v>24</v>
      </c>
      <c r="D38" s="27">
        <v>329.863</v>
      </c>
      <c r="E38" s="28">
        <v>70</v>
      </c>
      <c r="F38" s="28">
        <v>7</v>
      </c>
      <c r="G38" s="27">
        <v>299.66699999999997</v>
      </c>
      <c r="H38" s="28">
        <v>50.7</v>
      </c>
      <c r="I38" s="28">
        <v>3.6</v>
      </c>
      <c r="J38" s="31">
        <f t="shared" ref="J38:J44" si="11">E38-H38</f>
        <v>19.299999999999997</v>
      </c>
      <c r="K38" s="45">
        <f t="shared" ref="K38:K44" si="12">ROUND(D38-G38,3)</f>
        <v>30.196000000000002</v>
      </c>
      <c r="L38" s="27">
        <v>122.568</v>
      </c>
      <c r="M38" s="28">
        <v>69.8</v>
      </c>
      <c r="N38" s="28">
        <v>0</v>
      </c>
      <c r="O38" s="27">
        <v>91.775999999999996</v>
      </c>
      <c r="P38" s="28">
        <v>56.8</v>
      </c>
      <c r="Q38" s="28">
        <v>0</v>
      </c>
      <c r="R38" s="31">
        <f t="shared" ref="R38:R43" si="13">M38-P38</f>
        <v>13</v>
      </c>
      <c r="S38" s="45">
        <f t="shared" ref="S38:S43" si="14">ROUND(L38-O38,3)</f>
        <v>30.792000000000002</v>
      </c>
      <c r="T38" s="27">
        <v>3.2360000000000002</v>
      </c>
      <c r="U38" s="27">
        <v>7.9009999999999998</v>
      </c>
      <c r="V38" s="1" t="s">
        <v>17</v>
      </c>
      <c r="X38" s="44">
        <v>119.892</v>
      </c>
      <c r="Y38" s="44">
        <v>90.399000000000001</v>
      </c>
      <c r="Z38" s="16">
        <f t="shared" si="4"/>
        <v>29.492999999999999</v>
      </c>
      <c r="AA38" s="16"/>
      <c r="AB38" s="43">
        <f t="shared" si="5"/>
        <v>8.7194999999999983</v>
      </c>
      <c r="AC38" s="15"/>
      <c r="AD38" s="42">
        <f t="shared" si="6"/>
        <v>7.8970000000000002</v>
      </c>
      <c r="AE38" s="41">
        <f t="shared" si="7"/>
        <v>3.9999999999995595E-3</v>
      </c>
      <c r="AF38" s="40">
        <f t="shared" si="8"/>
        <v>3.234</v>
      </c>
      <c r="AG38" s="39">
        <f t="shared" si="9"/>
        <v>2.0000000000002238E-3</v>
      </c>
      <c r="AH38" s="38">
        <f t="shared" si="10"/>
        <v>0.23459373237627199</v>
      </c>
    </row>
    <row r="39" spans="1:38" x14ac:dyDescent="0.2">
      <c r="A39" s="47" t="s">
        <v>151</v>
      </c>
      <c r="B39" s="46" t="s">
        <v>87</v>
      </c>
      <c r="C39" s="29">
        <v>24</v>
      </c>
      <c r="D39" s="27">
        <v>345.02800000000002</v>
      </c>
      <c r="E39" s="28">
        <v>69.7</v>
      </c>
      <c r="F39" s="28">
        <v>7.1</v>
      </c>
      <c r="G39" s="27">
        <v>313.79399999999998</v>
      </c>
      <c r="H39" s="28">
        <v>50.8</v>
      </c>
      <c r="I39" s="28">
        <v>3.7</v>
      </c>
      <c r="J39" s="31">
        <f t="shared" si="11"/>
        <v>18.900000000000006</v>
      </c>
      <c r="K39" s="45">
        <f t="shared" si="12"/>
        <v>31.234000000000002</v>
      </c>
      <c r="L39" s="27">
        <v>124.05800000000001</v>
      </c>
      <c r="M39" s="28">
        <v>69.5</v>
      </c>
      <c r="N39" s="28">
        <v>0</v>
      </c>
      <c r="O39" s="27">
        <v>92.39</v>
      </c>
      <c r="P39" s="28">
        <v>56.6</v>
      </c>
      <c r="Q39" s="28">
        <v>0</v>
      </c>
      <c r="R39" s="31">
        <f t="shared" si="13"/>
        <v>12.899999999999999</v>
      </c>
      <c r="S39" s="45">
        <f t="shared" si="14"/>
        <v>31.667999999999999</v>
      </c>
      <c r="T39" s="27">
        <v>3.2869999999999999</v>
      </c>
      <c r="U39" s="27">
        <v>8.1240000000000006</v>
      </c>
      <c r="V39" s="1" t="s">
        <v>17</v>
      </c>
      <c r="X39" s="44">
        <v>121.36799999999999</v>
      </c>
      <c r="Y39" s="44">
        <v>91.010999999999996</v>
      </c>
      <c r="Z39" s="16">
        <f t="shared" si="4"/>
        <v>30.356999999999999</v>
      </c>
      <c r="AA39" s="16"/>
      <c r="AB39" s="43">
        <f t="shared" si="5"/>
        <v>9.2826249999999995</v>
      </c>
      <c r="AC39" s="15"/>
      <c r="AD39" s="42">
        <f t="shared" si="6"/>
        <v>8.1080000000000005</v>
      </c>
      <c r="AE39" s="41">
        <f t="shared" si="7"/>
        <v>1.6000000000000014E-2</v>
      </c>
      <c r="AF39" s="40">
        <f t="shared" si="8"/>
        <v>3.2839999999999998</v>
      </c>
      <c r="AG39" s="39">
        <f t="shared" si="9"/>
        <v>3.0000000000001137E-3</v>
      </c>
      <c r="AH39" s="38">
        <f t="shared" si="10"/>
        <v>0.27948271796146595</v>
      </c>
    </row>
    <row r="40" spans="1:38" x14ac:dyDescent="0.2">
      <c r="A40" s="47" t="s">
        <v>152</v>
      </c>
      <c r="B40" s="46" t="s">
        <v>87</v>
      </c>
      <c r="C40" s="29">
        <v>24</v>
      </c>
      <c r="D40" s="27">
        <v>347.60700000000003</v>
      </c>
      <c r="E40" s="28">
        <v>69.099999999999994</v>
      </c>
      <c r="F40" s="28">
        <v>7</v>
      </c>
      <c r="G40" s="27">
        <v>315.02600000000001</v>
      </c>
      <c r="H40" s="28">
        <v>50.3</v>
      </c>
      <c r="I40" s="28">
        <v>3.7</v>
      </c>
      <c r="J40" s="31">
        <f t="shared" si="11"/>
        <v>18.799999999999997</v>
      </c>
      <c r="K40" s="45">
        <f t="shared" si="12"/>
        <v>32.581000000000003</v>
      </c>
      <c r="L40" s="27">
        <v>123.842</v>
      </c>
      <c r="M40" s="28">
        <v>68.900000000000006</v>
      </c>
      <c r="N40" s="28">
        <v>0</v>
      </c>
      <c r="O40" s="27">
        <v>90.992000000000004</v>
      </c>
      <c r="P40" s="28">
        <v>56.1</v>
      </c>
      <c r="Q40" s="28">
        <v>0</v>
      </c>
      <c r="R40" s="31">
        <f t="shared" si="13"/>
        <v>12.800000000000004</v>
      </c>
      <c r="S40" s="45">
        <f t="shared" si="14"/>
        <v>32.85</v>
      </c>
      <c r="T40" s="27">
        <v>3.323</v>
      </c>
      <c r="U40" s="27">
        <v>8.1809999999999992</v>
      </c>
      <c r="V40" s="1" t="s">
        <v>17</v>
      </c>
      <c r="X40" s="44">
        <v>121.199</v>
      </c>
      <c r="Y40" s="44">
        <v>89.656000000000006</v>
      </c>
      <c r="Z40" s="16">
        <f t="shared" si="4"/>
        <v>31.542999999999999</v>
      </c>
      <c r="AA40" s="16"/>
      <c r="AB40" s="43">
        <f t="shared" si="5"/>
        <v>9.3904166666666669</v>
      </c>
      <c r="AC40" s="15"/>
      <c r="AD40" s="42">
        <f t="shared" si="6"/>
        <v>8.1739999999999995</v>
      </c>
      <c r="AE40" s="41">
        <f t="shared" si="7"/>
        <v>6.9999999999996732E-3</v>
      </c>
      <c r="AF40" s="40">
        <f t="shared" si="8"/>
        <v>3.3210000000000002</v>
      </c>
      <c r="AG40" s="39">
        <f t="shared" si="9"/>
        <v>1.9999999999997797E-3</v>
      </c>
      <c r="AH40" s="38">
        <f t="shared" si="10"/>
        <v>0.32949661297797761</v>
      </c>
      <c r="AJ40" s="48"/>
      <c r="AK40" s="48"/>
      <c r="AL40" s="48"/>
    </row>
    <row r="41" spans="1:38" x14ac:dyDescent="0.2">
      <c r="A41" s="47" t="s">
        <v>153</v>
      </c>
      <c r="B41" s="46" t="s">
        <v>87</v>
      </c>
      <c r="C41" s="29">
        <v>24</v>
      </c>
      <c r="D41" s="27">
        <v>324.06</v>
      </c>
      <c r="E41" s="28">
        <v>69.2</v>
      </c>
      <c r="F41" s="28">
        <v>6.9</v>
      </c>
      <c r="G41" s="27">
        <v>291.43</v>
      </c>
      <c r="H41" s="28">
        <v>49.2</v>
      </c>
      <c r="I41" s="28">
        <v>3.6</v>
      </c>
      <c r="J41" s="31">
        <f t="shared" si="11"/>
        <v>20</v>
      </c>
      <c r="K41" s="45">
        <f t="shared" si="12"/>
        <v>32.630000000000003</v>
      </c>
      <c r="L41" s="27">
        <v>114.443</v>
      </c>
      <c r="M41" s="28">
        <v>68.900000000000006</v>
      </c>
      <c r="N41" s="28">
        <v>0</v>
      </c>
      <c r="O41" s="27">
        <v>81.753</v>
      </c>
      <c r="P41" s="28">
        <v>55.6</v>
      </c>
      <c r="Q41" s="28">
        <v>0</v>
      </c>
      <c r="R41" s="31">
        <f t="shared" si="13"/>
        <v>13.300000000000004</v>
      </c>
      <c r="S41" s="45">
        <f t="shared" si="14"/>
        <v>32.69</v>
      </c>
      <c r="T41" s="27">
        <v>3.2410000000000001</v>
      </c>
      <c r="U41" s="27">
        <v>8.0990000000000002</v>
      </c>
      <c r="V41" s="1" t="s">
        <v>17</v>
      </c>
      <c r="X41" s="44">
        <v>112</v>
      </c>
      <c r="Y41" s="44">
        <v>80.572999999999993</v>
      </c>
      <c r="Z41" s="16">
        <f t="shared" si="4"/>
        <v>31.427</v>
      </c>
      <c r="AA41" s="16"/>
      <c r="AB41" s="43">
        <f t="shared" si="5"/>
        <v>8.7857083333333339</v>
      </c>
      <c r="AC41" s="15"/>
      <c r="AD41" s="42">
        <f t="shared" si="6"/>
        <v>8.0869999999999997</v>
      </c>
      <c r="AE41" s="41">
        <f t="shared" si="7"/>
        <v>1.2000000000000455E-2</v>
      </c>
      <c r="AF41" s="40">
        <f t="shared" si="8"/>
        <v>3.2370000000000001</v>
      </c>
      <c r="AG41" s="39">
        <f t="shared" si="9"/>
        <v>4.0000000000000036E-3</v>
      </c>
      <c r="AH41" s="38">
        <f t="shared" si="10"/>
        <v>0.41279209415640222</v>
      </c>
      <c r="AJ41" s="48"/>
      <c r="AK41" s="48"/>
      <c r="AL41" s="48"/>
    </row>
    <row r="42" spans="1:38" x14ac:dyDescent="0.2">
      <c r="A42" s="47" t="s">
        <v>154</v>
      </c>
      <c r="B42" s="46" t="s">
        <v>87</v>
      </c>
      <c r="C42" s="29">
        <v>24</v>
      </c>
      <c r="D42" s="27">
        <v>265.09399999999999</v>
      </c>
      <c r="E42" s="28">
        <v>68.8</v>
      </c>
      <c r="F42" s="28">
        <v>6.9</v>
      </c>
      <c r="G42" s="27">
        <v>232.6</v>
      </c>
      <c r="H42" s="28">
        <v>45.5</v>
      </c>
      <c r="I42" s="28">
        <v>3.6</v>
      </c>
      <c r="J42" s="31">
        <f t="shared" si="11"/>
        <v>23.299999999999997</v>
      </c>
      <c r="K42" s="45">
        <f t="shared" si="12"/>
        <v>32.494</v>
      </c>
      <c r="L42" s="27">
        <v>94.247</v>
      </c>
      <c r="M42" s="28">
        <v>68.5</v>
      </c>
      <c r="N42" s="28">
        <v>0</v>
      </c>
      <c r="O42" s="27">
        <v>61.502000000000002</v>
      </c>
      <c r="P42" s="28">
        <v>53.5</v>
      </c>
      <c r="Q42" s="28">
        <v>0</v>
      </c>
      <c r="R42" s="31">
        <f t="shared" si="13"/>
        <v>15</v>
      </c>
      <c r="S42" s="45">
        <f t="shared" si="14"/>
        <v>32.744999999999997</v>
      </c>
      <c r="T42" s="27">
        <v>3.0750000000000002</v>
      </c>
      <c r="U42" s="27">
        <v>7.6829999999999998</v>
      </c>
      <c r="V42" s="1" t="s">
        <v>17</v>
      </c>
      <c r="X42" s="44">
        <v>92.257000000000005</v>
      </c>
      <c r="Y42" s="44">
        <v>60.676000000000002</v>
      </c>
      <c r="Z42" s="16">
        <f t="shared" si="4"/>
        <v>31.581</v>
      </c>
      <c r="AA42" s="16"/>
      <c r="AB42" s="43">
        <f t="shared" si="5"/>
        <v>7.1634999999999991</v>
      </c>
      <c r="AC42" s="15"/>
      <c r="AD42" s="42">
        <f t="shared" si="6"/>
        <v>7.6550000000000002</v>
      </c>
      <c r="AE42" s="41">
        <f t="shared" si="7"/>
        <v>2.7999999999999581E-2</v>
      </c>
      <c r="AF42" s="40">
        <f t="shared" si="8"/>
        <v>3.073</v>
      </c>
      <c r="AG42" s="39">
        <f t="shared" si="9"/>
        <v>2.0000000000002238E-3</v>
      </c>
      <c r="AH42" s="38">
        <f t="shared" si="10"/>
        <v>0.39251934651762693</v>
      </c>
      <c r="AJ42" s="48"/>
      <c r="AK42" s="48"/>
      <c r="AL42" s="48"/>
    </row>
    <row r="43" spans="1:38" x14ac:dyDescent="0.2">
      <c r="A43" s="47" t="s">
        <v>155</v>
      </c>
      <c r="B43" s="46" t="s">
        <v>87</v>
      </c>
      <c r="C43" s="29">
        <v>24</v>
      </c>
      <c r="D43" s="27">
        <v>235.375</v>
      </c>
      <c r="E43" s="28">
        <v>69.2</v>
      </c>
      <c r="F43" s="28">
        <v>7.1</v>
      </c>
      <c r="G43" s="27">
        <v>202.61</v>
      </c>
      <c r="H43" s="28">
        <v>44.3</v>
      </c>
      <c r="I43" s="28">
        <v>3.5</v>
      </c>
      <c r="J43" s="31">
        <f t="shared" si="11"/>
        <v>24.900000000000006</v>
      </c>
      <c r="K43" s="45">
        <f t="shared" si="12"/>
        <v>32.765000000000001</v>
      </c>
      <c r="L43" s="27">
        <v>90.212000000000003</v>
      </c>
      <c r="M43" s="28">
        <v>68.599999999999994</v>
      </c>
      <c r="N43" s="28">
        <v>0</v>
      </c>
      <c r="O43" s="27">
        <v>56.927999999999997</v>
      </c>
      <c r="P43" s="28">
        <v>52.6</v>
      </c>
      <c r="Q43" s="28">
        <v>0</v>
      </c>
      <c r="R43" s="31">
        <f t="shared" si="13"/>
        <v>15.999999999999993</v>
      </c>
      <c r="S43" s="45">
        <f t="shared" si="14"/>
        <v>33.283999999999999</v>
      </c>
      <c r="T43" s="27">
        <v>3.1070000000000002</v>
      </c>
      <c r="U43" s="27">
        <v>7.3159999999999998</v>
      </c>
      <c r="V43" s="1" t="s">
        <v>17</v>
      </c>
      <c r="X43" s="44">
        <v>88.3</v>
      </c>
      <c r="Y43" s="44">
        <v>56.188000000000002</v>
      </c>
      <c r="Z43" s="16">
        <f t="shared" si="4"/>
        <v>32.112000000000002</v>
      </c>
      <c r="AA43" s="16"/>
      <c r="AB43" s="43">
        <f t="shared" si="5"/>
        <v>6.1009166666666674</v>
      </c>
      <c r="AC43" s="15"/>
      <c r="AD43" s="42">
        <f t="shared" si="6"/>
        <v>7.3120000000000003</v>
      </c>
      <c r="AE43" s="41">
        <f t="shared" si="7"/>
        <v>3.9999999999995595E-3</v>
      </c>
      <c r="AF43" s="40">
        <f t="shared" si="8"/>
        <v>3.1019999999999999</v>
      </c>
      <c r="AG43" s="39">
        <f t="shared" si="9"/>
        <v>5.0000000000003375E-3</v>
      </c>
      <c r="AH43" s="38">
        <f t="shared" si="10"/>
        <v>0.32229406248457559</v>
      </c>
      <c r="AJ43" s="48"/>
      <c r="AK43" s="48"/>
      <c r="AL43" s="48"/>
    </row>
    <row r="44" spans="1:38" x14ac:dyDescent="0.2">
      <c r="A44" s="47" t="s">
        <v>156</v>
      </c>
      <c r="B44" s="46" t="s">
        <v>160</v>
      </c>
      <c r="C44" s="29">
        <v>24</v>
      </c>
      <c r="D44" s="27">
        <v>271.10700000000003</v>
      </c>
      <c r="E44" s="28">
        <v>68.3</v>
      </c>
      <c r="F44" s="28">
        <v>7</v>
      </c>
      <c r="G44" s="27">
        <v>235.13300000000001</v>
      </c>
      <c r="H44" s="28">
        <v>45.3</v>
      </c>
      <c r="I44" s="28">
        <v>3.5</v>
      </c>
      <c r="J44" s="31">
        <f t="shared" si="11"/>
        <v>23</v>
      </c>
      <c r="K44" s="45">
        <f t="shared" si="12"/>
        <v>35.973999999999997</v>
      </c>
      <c r="L44" s="27">
        <v>99.210999999999999</v>
      </c>
      <c r="M44" s="28">
        <v>68</v>
      </c>
      <c r="N44" s="28">
        <v>0</v>
      </c>
      <c r="O44" s="27">
        <v>63.055999999999997</v>
      </c>
      <c r="P44" s="28">
        <v>53.1</v>
      </c>
      <c r="Q44" s="28">
        <v>0</v>
      </c>
      <c r="R44" s="31">
        <f>M44-P44</f>
        <v>14.899999999999999</v>
      </c>
      <c r="S44" s="45">
        <f>ROUND(L44-O44,3)</f>
        <v>36.155000000000001</v>
      </c>
      <c r="T44" s="27">
        <v>3.3069999999999999</v>
      </c>
      <c r="U44" s="27">
        <v>7.8719999999999999</v>
      </c>
      <c r="V44" s="1" t="s">
        <v>17</v>
      </c>
      <c r="X44" s="44">
        <v>97.143000000000001</v>
      </c>
      <c r="Y44" s="44">
        <v>62.222000000000001</v>
      </c>
      <c r="Z44" s="16">
        <f t="shared" si="4"/>
        <v>34.920999999999999</v>
      </c>
      <c r="AA44" s="16"/>
      <c r="AB44" s="43">
        <f t="shared" si="5"/>
        <v>7.2046250000000001</v>
      </c>
      <c r="AC44" s="15"/>
      <c r="AD44" s="42">
        <f t="shared" si="6"/>
        <v>7.8650000000000002</v>
      </c>
      <c r="AE44" s="41">
        <f t="shared" si="7"/>
        <v>6.9999999999996732E-3</v>
      </c>
      <c r="AF44" s="40">
        <f t="shared" si="8"/>
        <v>3.302</v>
      </c>
      <c r="AG44" s="39">
        <f t="shared" si="9"/>
        <v>4.9999999999998934E-3</v>
      </c>
      <c r="AH44" s="38">
        <f t="shared" si="10"/>
        <v>0.44783165272420167</v>
      </c>
      <c r="AJ44" s="48"/>
      <c r="AK44" s="48"/>
      <c r="AL44" s="48"/>
    </row>
    <row r="45" spans="1:38" x14ac:dyDescent="0.2">
      <c r="A45" s="47" t="s">
        <v>157</v>
      </c>
      <c r="B45" s="46" t="s">
        <v>87</v>
      </c>
      <c r="C45" s="29">
        <v>24</v>
      </c>
      <c r="D45" s="27">
        <v>288.55700000000002</v>
      </c>
      <c r="E45" s="28">
        <v>70.3</v>
      </c>
      <c r="F45" s="28">
        <v>7.1</v>
      </c>
      <c r="G45" s="27">
        <v>255.93799999999999</v>
      </c>
      <c r="H45" s="28">
        <v>47.1</v>
      </c>
      <c r="I45" s="28">
        <v>3.6</v>
      </c>
      <c r="J45" s="31">
        <f>E45-H45</f>
        <v>23.199999999999996</v>
      </c>
      <c r="K45" s="45">
        <f>ROUND(D45-G45,3)</f>
        <v>32.619</v>
      </c>
      <c r="L45" s="27">
        <v>91.52</v>
      </c>
      <c r="M45" s="28">
        <v>69</v>
      </c>
      <c r="N45" s="28">
        <v>0</v>
      </c>
      <c r="O45" s="27">
        <v>58.813000000000002</v>
      </c>
      <c r="P45" s="28">
        <v>52.5</v>
      </c>
      <c r="Q45" s="28">
        <v>0</v>
      </c>
      <c r="R45" s="31">
        <f>M45-P45</f>
        <v>16.5</v>
      </c>
      <c r="S45" s="45">
        <f>ROUND(L45-O45,3)</f>
        <v>32.707000000000001</v>
      </c>
      <c r="T45" s="27">
        <v>3.1309999999999998</v>
      </c>
      <c r="U45" s="27">
        <v>8.2609999999999992</v>
      </c>
      <c r="V45" s="1" t="s">
        <v>17</v>
      </c>
      <c r="X45" s="44">
        <v>89.563000000000002</v>
      </c>
      <c r="Y45" s="44">
        <v>58.051000000000002</v>
      </c>
      <c r="Z45" s="16">
        <f t="shared" si="4"/>
        <v>31.512</v>
      </c>
      <c r="AA45" s="16"/>
      <c r="AB45" s="43">
        <f t="shared" si="5"/>
        <v>8.2452916666666667</v>
      </c>
      <c r="AC45" s="15"/>
      <c r="AD45" s="42">
        <f t="shared" si="6"/>
        <v>8.2309999999999999</v>
      </c>
      <c r="AE45" s="41">
        <f t="shared" si="7"/>
        <v>2.9999999999999361E-2</v>
      </c>
      <c r="AF45" s="40">
        <f t="shared" si="8"/>
        <v>3.1320000000000001</v>
      </c>
      <c r="AG45" s="39">
        <f t="shared" si="9"/>
        <v>-1.000000000000334E-3</v>
      </c>
      <c r="AH45" s="38">
        <f t="shared" si="10"/>
        <v>0.43252662754260773</v>
      </c>
      <c r="AJ45" s="48"/>
      <c r="AK45" s="48"/>
      <c r="AL45" s="48"/>
    </row>
    <row r="46" spans="1:38" x14ac:dyDescent="0.2">
      <c r="A46" s="47" t="s">
        <v>158</v>
      </c>
      <c r="B46" s="46" t="s">
        <v>141</v>
      </c>
      <c r="C46" s="29">
        <v>24</v>
      </c>
      <c r="D46" s="27">
        <v>284.20699999999999</v>
      </c>
      <c r="E46" s="28">
        <v>72.7</v>
      </c>
      <c r="F46" s="28">
        <v>7.3</v>
      </c>
      <c r="G46" s="27">
        <v>251.17400000000001</v>
      </c>
      <c r="H46" s="28">
        <v>48.9</v>
      </c>
      <c r="I46" s="28">
        <v>3.6</v>
      </c>
      <c r="J46" s="31">
        <f>E46-H46</f>
        <v>23.800000000000004</v>
      </c>
      <c r="K46" s="45">
        <f>ROUND(D46-G46,3)</f>
        <v>33.033000000000001</v>
      </c>
      <c r="L46" s="27">
        <v>83.887</v>
      </c>
      <c r="M46" s="28">
        <v>69.599999999999994</v>
      </c>
      <c r="N46" s="28">
        <v>0</v>
      </c>
      <c r="O46" s="27">
        <v>50.545000000000002</v>
      </c>
      <c r="P46" s="28">
        <v>50.2</v>
      </c>
      <c r="Q46" s="28">
        <v>0</v>
      </c>
      <c r="R46" s="31">
        <f>M46-P46</f>
        <v>19.399999999999991</v>
      </c>
      <c r="S46" s="45">
        <f>ROUND(L46-O46,3)</f>
        <v>33.341999999999999</v>
      </c>
      <c r="T46" s="27">
        <v>3.2040000000000002</v>
      </c>
      <c r="U46" s="27">
        <v>8.3789999999999996</v>
      </c>
      <c r="V46" s="1" t="s">
        <v>17</v>
      </c>
      <c r="X46" s="44">
        <v>82.061000000000007</v>
      </c>
      <c r="Y46" s="44">
        <v>49.942999999999998</v>
      </c>
      <c r="Z46" s="16">
        <f t="shared" si="4"/>
        <v>32.118000000000002</v>
      </c>
      <c r="AA46" s="16"/>
      <c r="AB46" s="43">
        <f t="shared" si="5"/>
        <v>8.3846249999999998</v>
      </c>
      <c r="AC46" s="15"/>
      <c r="AD46" s="86">
        <f t="shared" si="6"/>
        <v>8.3789999999999996</v>
      </c>
      <c r="AE46" s="41">
        <f t="shared" si="7"/>
        <v>0</v>
      </c>
      <c r="AF46" s="91">
        <f t="shared" si="8"/>
        <v>3.2040000000000002</v>
      </c>
      <c r="AG46" s="39">
        <f t="shared" si="9"/>
        <v>0</v>
      </c>
      <c r="AH46" s="38">
        <f t="shared" si="10"/>
        <v>0.36428929745913158</v>
      </c>
    </row>
    <row r="47" spans="1:38" x14ac:dyDescent="0.2">
      <c r="A47" s="47" t="s">
        <v>159</v>
      </c>
      <c r="B47" s="46" t="s">
        <v>87</v>
      </c>
      <c r="C47" s="29">
        <v>24</v>
      </c>
      <c r="D47" s="27">
        <v>268.94</v>
      </c>
      <c r="E47" s="28">
        <v>75.5</v>
      </c>
      <c r="F47" s="28">
        <v>7.4</v>
      </c>
      <c r="G47" s="27">
        <v>238.25200000000001</v>
      </c>
      <c r="H47" s="28">
        <v>50.4</v>
      </c>
      <c r="I47" s="28">
        <v>3.5</v>
      </c>
      <c r="J47" s="31">
        <f>E47-H47</f>
        <v>25.1</v>
      </c>
      <c r="K47" s="45">
        <f>ROUND(D47-G47,3)</f>
        <v>30.687999999999999</v>
      </c>
      <c r="L47" s="27">
        <v>83.887</v>
      </c>
      <c r="M47" s="28">
        <v>70.599999999999994</v>
      </c>
      <c r="N47" s="28">
        <v>0</v>
      </c>
      <c r="O47" s="27">
        <v>52.692999999999998</v>
      </c>
      <c r="P47" s="28">
        <v>50.4</v>
      </c>
      <c r="Q47" s="28">
        <v>0</v>
      </c>
      <c r="R47" s="31">
        <f>M47-P47</f>
        <v>20.199999999999996</v>
      </c>
      <c r="S47" s="45">
        <f>ROUND(L47-O47,3)</f>
        <v>31.193999999999999</v>
      </c>
      <c r="T47" s="27">
        <v>3.169</v>
      </c>
      <c r="U47" s="27">
        <v>8.3130000000000006</v>
      </c>
      <c r="V47" s="1" t="s">
        <v>17</v>
      </c>
      <c r="X47" s="44">
        <v>82.015000000000001</v>
      </c>
      <c r="Y47" s="44">
        <v>52.061</v>
      </c>
      <c r="Z47" s="16">
        <f t="shared" si="4"/>
        <v>29.954000000000001</v>
      </c>
      <c r="AA47" s="16"/>
      <c r="AB47" s="43">
        <f t="shared" si="5"/>
        <v>7.7579583333333337</v>
      </c>
      <c r="AC47" s="15"/>
      <c r="AD47" s="42">
        <f t="shared" si="6"/>
        <v>8.2970000000000006</v>
      </c>
      <c r="AE47" s="41">
        <f t="shared" si="7"/>
        <v>1.6000000000000014E-2</v>
      </c>
      <c r="AF47" s="40">
        <f t="shared" si="8"/>
        <v>3.1659999999999999</v>
      </c>
      <c r="AG47" s="39">
        <f t="shared" si="9"/>
        <v>3.0000000000001137E-3</v>
      </c>
      <c r="AH47" s="38">
        <f t="shared" si="10"/>
        <v>0.30807716199654073</v>
      </c>
    </row>
    <row r="48" spans="1:38" x14ac:dyDescent="0.2">
      <c r="A48" s="29" t="s">
        <v>16</v>
      </c>
      <c r="B48" s="29"/>
      <c r="C48" s="29"/>
      <c r="D48" s="27">
        <f>ROUND(AVERAGE(D17:D47),3)</f>
        <v>290.21100000000001</v>
      </c>
      <c r="E48" s="28">
        <f>ROUND(AVERAGE(E17:E47),1)</f>
        <v>71.8</v>
      </c>
      <c r="F48" s="33">
        <f>IF(SUM(F17:F47)=0,0,ROUND(AVERAGE(F17:F47),1))</f>
        <v>6.7</v>
      </c>
      <c r="G48" s="27">
        <f>ROUND(AVERAGE(G17:G47),3)</f>
        <v>258.43299999999999</v>
      </c>
      <c r="H48" s="28">
        <f>ROUND(AVERAGE(H17:H47),1)</f>
        <v>49.3</v>
      </c>
      <c r="I48" s="33">
        <f>IF(SUM(I17:I47)=0,0,ROUND(AVERAGE(I17:I47),1))</f>
        <v>3.7</v>
      </c>
      <c r="J48" s="31">
        <f>ROUND(AVERAGE(J17:J47),1)</f>
        <v>22.5</v>
      </c>
      <c r="K48" s="27">
        <f>ROUND(AVERAGE(K17:K47),3)</f>
        <v>31.779</v>
      </c>
      <c r="L48" s="27">
        <f>ROUND(AVERAGE(L17:L47),3)</f>
        <v>106.994</v>
      </c>
      <c r="M48" s="28">
        <f>ROUND(AVERAGE(M17:M47),1)</f>
        <v>71</v>
      </c>
      <c r="N48" s="32">
        <f>IF(SUM(N17:N47)=0,0,ROUND(AVERAGE(N17:N47),1))</f>
        <v>0</v>
      </c>
      <c r="O48" s="27">
        <f>ROUND(AVERAGE(O17:O47),3)</f>
        <v>74.718000000000004</v>
      </c>
      <c r="P48" s="28">
        <f>ROUND(AVERAGE(P17:P47),1)</f>
        <v>55.5</v>
      </c>
      <c r="Q48" s="32">
        <f>IF(SUM(Q17:Q47)=0,0,ROUND(AVERAGE(Q17:Q47),1))</f>
        <v>0</v>
      </c>
      <c r="R48" s="31">
        <f>ROUND(AVERAGE(R17:R47),1)</f>
        <v>15.5</v>
      </c>
      <c r="S48" s="27">
        <f>ROUND(AVERAGE(S17:S47),3)</f>
        <v>32.276000000000003</v>
      </c>
      <c r="T48" s="27"/>
      <c r="U48" s="27"/>
      <c r="X48" s="30"/>
      <c r="Y48" s="30"/>
      <c r="Z48" s="30"/>
      <c r="AA48" s="30"/>
    </row>
    <row r="49" spans="1:34" x14ac:dyDescent="0.2">
      <c r="A49" s="29" t="s">
        <v>15</v>
      </c>
      <c r="B49" s="29"/>
      <c r="C49" s="29">
        <f>SUM(C17:C47)</f>
        <v>744</v>
      </c>
      <c r="D49" s="27">
        <f>SUM(D17:D47)</f>
        <v>8996.5530000000017</v>
      </c>
      <c r="E49" s="28"/>
      <c r="F49" s="28"/>
      <c r="G49" s="27">
        <f>SUM(G17:G47)</f>
        <v>8011.4170000000013</v>
      </c>
      <c r="H49" s="28"/>
      <c r="I49" s="28"/>
      <c r="J49" s="28"/>
      <c r="K49" s="27">
        <f>SUM(K17:K47)</f>
        <v>985.13600000000019</v>
      </c>
      <c r="L49" s="27">
        <f>SUM(L17:L47)</f>
        <v>3316.8049999999998</v>
      </c>
      <c r="M49" s="28"/>
      <c r="N49" s="28"/>
      <c r="O49" s="27">
        <f>SUM(O17:O47)</f>
        <v>2316.2430000000004</v>
      </c>
      <c r="P49" s="28"/>
      <c r="Q49" s="28"/>
      <c r="R49" s="28"/>
      <c r="S49" s="27">
        <f>SUM(S17:S47)</f>
        <v>1000.5619999999999</v>
      </c>
      <c r="T49" s="27">
        <f>SUM(T17:T47)</f>
        <v>101.20099999999999</v>
      </c>
      <c r="U49" s="27">
        <f>SUM(U17:U47)</f>
        <v>248.41399999999999</v>
      </c>
      <c r="X49" s="16">
        <f>SUM(X17:X47)</f>
        <v>3242.14</v>
      </c>
      <c r="Y49" s="16">
        <f>SUM(Y17:Y47)</f>
        <v>2281.7490000000007</v>
      </c>
      <c r="Z49" s="16">
        <f>SUM(Z17:Z47)</f>
        <v>960.39099999999996</v>
      </c>
      <c r="AA49" s="16"/>
      <c r="AC49" s="15"/>
    </row>
    <row r="50" spans="1:34" x14ac:dyDescent="0.2">
      <c r="X50" s="16"/>
      <c r="Y50" s="16"/>
      <c r="Z50" s="16"/>
      <c r="AA50" s="16"/>
      <c r="AC50" s="15"/>
      <c r="AD50" s="25">
        <f>31-COUNTIF(A17:A47,"")</f>
        <v>31</v>
      </c>
    </row>
    <row r="51" spans="1:34" x14ac:dyDescent="0.2">
      <c r="A51" s="1" t="s">
        <v>14</v>
      </c>
      <c r="D51" s="26">
        <f>IF(SUM(C17:C45)=672,ROUND(AVERAGE(D38:D44)*$AD$52,3),IF(SUM(C17:C46)=696,ROUND(AVERAGE(D39:D45)*$AD$52,3),IF(SUM(C17:C47)=720,ROUND(AVERAGE(D40:D46)*$AD$52,3),IF(SUM(C17:C48)=744,ROUND(AVERAGE(D41:D47)*$AD$52,3),IF(OR(AF52=5,AF52=7,AF52=10,AF52=12),ROUND(AVERAGE(D40:D46)*$AD$52,3),IF(AF52=3,ROUND(AVERAGE(D38:D44)*$AD$52,3),ROUND(AVERAGE(D41:D47)*$AD$52,3)))))))</f>
        <v>2214.1030000000001</v>
      </c>
      <c r="E51" s="17"/>
      <c r="F51" s="17"/>
      <c r="G51" s="26">
        <f>IF(SUM(C17:C45)=672,ROUND(AVERAGE(G38:G44)*$AD$52,3),IF(SUM(C17:C46)=696,ROUND(AVERAGE(G39:G45)*$AD$52,3),IF(SUM(C17:C47)=720,ROUND(AVERAGE(G40:G46)*$AD$52,3),IF(SUM(C17:C48)=744,ROUND(AVERAGE(G41:G47)*$AD$52,3),IF(OR(AF52=5,AF52=7,AF52=10,AF52=12),ROUND(AVERAGE(G40:G46)*$AD$52,3),IF(AF52=3,ROUND(AVERAGE(G38:G44)*$AD$52,3),ROUND(AVERAGE(G41:G47)*$AD$52,3)))))))</f>
        <v>1951.0139999999999</v>
      </c>
      <c r="H51" s="17"/>
      <c r="I51" s="17"/>
      <c r="J51" s="17"/>
      <c r="K51" s="26">
        <f>IF(SUM(C17:C45)=672,ROUND(AVERAGE(K38:K44)*$AD$52,3),IF(SUM(C17:C46)=696,ROUND(AVERAGE(K39:K45)*$AD$52,3),IF(SUM(C17:C47)=720,ROUND(AVERAGE(K40:K46)*$AD$52,3),IF(SUM(C17:C48)=744,ROUND(AVERAGE(K41:K47)*$AD$52,3),IF(OR(AF52=5,AF52=7,AF52=10,AF52=12),ROUND(AVERAGE(K40:K46)*$AD$52,3),IF(AF52=3,ROUND(AVERAGE(K38:K44)*$AD$52,3),ROUND(AVERAGE(K41:K47)*$AD$52,3)))))))</f>
        <v>263.089</v>
      </c>
      <c r="L51" s="26">
        <f>IF(SUM(C17:C45)=672,ROUND(AVERAGE(L38:L44)*$AD$52,3),IF(SUM(C17:C46)=696,ROUND(AVERAGE(L39:L45)*$AD$52,3),IF(SUM(C17:C47)=720,ROUND(AVERAGE(L40:L46)*$AD$52,3),IF(SUM(C17:C48)=744,ROUND(AVERAGE(L41:L47)*$AD$52,3),IF(OR(AF52=5,AF52=7,AF52=10,AF52=12),ROUND(AVERAGE(L40:L46)*$AD$52,3),IF(AF52=3,ROUND(AVERAGE(L38:L44)*$AD$52,3),ROUND(AVERAGE(L41:L47)*$AD$52,3)))))))</f>
        <v>751.322</v>
      </c>
      <c r="M51" s="17"/>
      <c r="N51" s="17"/>
      <c r="O51" s="26">
        <f>IF(SUM(C17:C45)=672,ROUND(AVERAGE(O38:O44)*$AD$52,3),IF(SUM(C17:C46)=696,ROUND(AVERAGE(O39:O45)*$AD$52,3),IF(SUM(C17:C47)=720,ROUND(AVERAGE(O40:O46)*$AD$52,3),IF(SUM(C17:C48)=744,ROUND(AVERAGE(O41:O47)*$AD$52,3),IF(OR(AF52=5,AF52=7,AF52=10,AF52=12),ROUND(AVERAGE(O40:O46)*$AD$52,3),IF(AF52=3,ROUND(AVERAGE(O38:O44)*$AD$52,3),ROUND(AVERAGE(O41:O47)*$AD$52,3)))))))</f>
        <v>486.04599999999999</v>
      </c>
      <c r="P51" s="17"/>
      <c r="Q51" s="17"/>
      <c r="R51" s="17"/>
      <c r="S51" s="26">
        <f>IF(SUM(C17:C45)=672,ROUND(AVERAGE(S38:S44)*$AD$52,3),IF(SUM(C17:C46)=696,ROUND(AVERAGE(S39:S45)*$AD$52,3),IF(SUM(C17:C47)=720,ROUND(AVERAGE(S40:S46)*$AD$52,3),IF(SUM(C17:C48)=744,ROUND(AVERAGE(S41:S47)*$AD$52,3),IF(OR(AF52=5,AF52=7,AF52=10,AF52=12),ROUND(AVERAGE(S40:S46)*$AD$52,3),IF(AF52=3,ROUND(AVERAGE(S38:S44)*$AD$52,3),ROUND(AVERAGE(S41:S47)*$AD$52,3)))))))</f>
        <v>265.27699999999999</v>
      </c>
      <c r="T51" s="26">
        <f>IF(SUM(C17:C45)=672,ROUND(AVERAGE(T38:T44)*$AD$52,3),IF(SUM(C17:C46)=696,ROUND(AVERAGE(T39:T45)*$AD$52,3),IF(SUM(C17:C47)=720,ROUND(AVERAGE(T40:T46)*$AD$52,3),IF(SUM(C17:C48)=744,ROUND(AVERAGE(T41:T47)*$AD$52,3),IF(OR(AF52=5,AF52=7,AF52=10,AF52=12),ROUND(AVERAGE(T40:T46)*$AD$52,3),IF(AF52=3,ROUND(AVERAGE(T38:T44)*$AD$52,3),ROUND(AVERAGE(T41:T47)*$AD$52,3)))))))</f>
        <v>25.41</v>
      </c>
      <c r="U51" s="26">
        <f>IF(SUM(C17:C45)=672,ROUND(AVERAGE(U38:U44)*$AD$52,3),IF(SUM(C17:C46)=696,ROUND(AVERAGE(U39:U45)*$AD$52,3),IF(SUM(C17:C47)=720,ROUND(AVERAGE(U40:U46)*$AD$52,3),IF(SUM(C17:C48)=744,ROUND(AVERAGE(U41:U47)*$AD$52,3),IF(OR(AF52=5,AF52=7,AF52=10,AF52=12),ROUND(AVERAGE(U40:U46)*$AD$52,3),IF(AF52=3,ROUND(AVERAGE(U38:U44)*$AD$52,3),ROUND(AVERAGE(U41:U47)*$AD$52,3)))))))</f>
        <v>63.911999999999999</v>
      </c>
      <c r="V51" s="1" t="s">
        <v>12</v>
      </c>
      <c r="X51" s="16">
        <f>IF(SUM(C17:C45)=672,ROUND(AVERAGE(X38:X44)*$AD$52,3),IF(SUM(C17:C46)=696,ROUND(AVERAGE(X39:X45)*$AD$52,3),IF(SUM(C17:C47)=720,ROUND(AVERAGE(X40:X46)*$AD$52,3),IF(OR(AF52=5,7,10,12),ROUND(AVERAGE(X40:X46)*$AD$52,3),IF(AF52=3,ROUND(AVERAGE(X38:X44)*$AD$52,3),ROUND(AVERAGE(X41:X47)*$AD$52,3))))))</f>
        <v>780.02599999999995</v>
      </c>
      <c r="Y51" s="16">
        <f>IF(SUM(C17:C45)=672,ROUND(AVERAGE(Y38:Y44)*$AD$52,3),IF(SUM(C17:C46)=696,ROUND(AVERAGE(Y39:Y45)*$AD$52,3),IF(SUM(C17:C47)=720,ROUND(AVERAGE(Y40:Y46)*$AD$52,3),IF(OR(AF52=5,7,10,12),ROUND(AVERAGE(Y40:Y46)*$AD$52,3),IF(AF52=3,ROUND(AVERAGE(Y38:Y44)*$AD$52,3),ROUND(AVERAGE(Y41:Y47)*$AD$52,3))))))</f>
        <v>522.63900000000001</v>
      </c>
      <c r="Z51" s="16">
        <f>IF(SUM(C17:C45)=672,ROUND(AVERAGE(Z38:Z44)*$AD$52,3),IF(SUM(C17:C46)=696,ROUND(AVERAGE(Z39:Z45)*$AD$52,3),IF(SUM(C17:C47)=720,ROUND(AVERAGE(Z40:Z46)*$AD$52,3),IF(OR(AF52=5,7,10,12),ROUND(AVERAGE(Z40:Z46)*$AD$52,3),IF(AF52=3,ROUND(AVERAGE(Z38:Z44)*$AD$52,3),ROUND(AVERAGE(Z41:Z47)*$AD$52,3))))))</f>
        <v>257.387</v>
      </c>
      <c r="AA51" s="16"/>
      <c r="AC51" s="15"/>
      <c r="AD51" s="25">
        <f>COUNT(C17:C47)</f>
        <v>31</v>
      </c>
    </row>
    <row r="52" spans="1:34" x14ac:dyDescent="0.2">
      <c r="A52" s="1" t="s">
        <v>13</v>
      </c>
      <c r="D52" s="23">
        <f>-'10-17'!D50</f>
        <v>-2851.433</v>
      </c>
      <c r="E52" s="17"/>
      <c r="F52" s="17"/>
      <c r="G52" s="23">
        <f>-'10-17'!G50</f>
        <v>-2589.759</v>
      </c>
      <c r="H52" s="17"/>
      <c r="I52" s="17"/>
      <c r="J52" s="17"/>
      <c r="K52" s="23">
        <f>-'10-17'!K50</f>
        <v>-261.67399999999998</v>
      </c>
      <c r="L52" s="23">
        <f>-'10-17'!L50</f>
        <v>-1514.0070000000001</v>
      </c>
      <c r="M52" s="24"/>
      <c r="N52" s="24"/>
      <c r="O52" s="23">
        <f>-'10-17'!O50</f>
        <v>-1249.4459999999999</v>
      </c>
      <c r="P52" s="17"/>
      <c r="Q52" s="17"/>
      <c r="R52" s="17"/>
      <c r="S52" s="23">
        <f>-'10-17'!S50</f>
        <v>-264.56099999999998</v>
      </c>
      <c r="T52" s="23">
        <f>-'10-17'!T50</f>
        <v>-29.19</v>
      </c>
      <c r="U52" s="23">
        <f>-'10-17'!U50</f>
        <v>-62.609000000000002</v>
      </c>
      <c r="V52" s="1" t="s">
        <v>12</v>
      </c>
      <c r="X52" s="23">
        <f>-'10-17'!X50</f>
        <v>-1481.336</v>
      </c>
      <c r="Y52" s="23">
        <f>-'10-17'!Y50</f>
        <v>-1228.769</v>
      </c>
      <c r="Z52" s="23">
        <f>-'10-17'!Z50</f>
        <v>-252.56700000000001</v>
      </c>
      <c r="AA52" s="16"/>
      <c r="AC52" s="15"/>
      <c r="AD52" s="22">
        <v>8</v>
      </c>
      <c r="AE52" s="19"/>
      <c r="AF52" s="21">
        <f>MONTH(A35)</f>
        <v>11</v>
      </c>
      <c r="AG52" s="20"/>
      <c r="AH52" s="19"/>
    </row>
    <row r="53" spans="1:34" x14ac:dyDescent="0.2">
      <c r="A53" s="1" t="s">
        <v>11</v>
      </c>
      <c r="D53" s="17">
        <f>D49+D51+D52</f>
        <v>8359.2230000000018</v>
      </c>
      <c r="E53" s="17"/>
      <c r="F53" s="17"/>
      <c r="G53" s="17">
        <f>G49+G51+G52</f>
        <v>7372.6720000000005</v>
      </c>
      <c r="H53" s="17"/>
      <c r="I53" s="17"/>
      <c r="J53" s="17"/>
      <c r="K53" s="17">
        <f>K49+K51+K52</f>
        <v>986.55100000000016</v>
      </c>
      <c r="L53" s="17">
        <f>L49+L51+L52</f>
        <v>2554.12</v>
      </c>
      <c r="M53" s="17"/>
      <c r="N53" s="17"/>
      <c r="O53" s="17">
        <f>O49+O51+O52</f>
        <v>1552.8430000000003</v>
      </c>
      <c r="P53" s="17"/>
      <c r="Q53" s="17"/>
      <c r="R53" s="17"/>
      <c r="S53" s="18">
        <f>S49+S51+S52</f>
        <v>1001.278</v>
      </c>
      <c r="T53" s="17">
        <f>T49+T51+T52</f>
        <v>97.420999999999992</v>
      </c>
      <c r="U53" s="17">
        <f>U49+U51+U52</f>
        <v>249.71699999999996</v>
      </c>
      <c r="X53" s="16">
        <f>X49+X51+X52</f>
        <v>2540.83</v>
      </c>
      <c r="Y53" s="16">
        <f>Y49+Y51+Y52</f>
        <v>1575.6190000000008</v>
      </c>
      <c r="Z53" s="16">
        <f>Z49+Z51+Z52</f>
        <v>965.21100000000001</v>
      </c>
      <c r="AA53" s="16"/>
      <c r="AB53" s="14"/>
      <c r="AC53" s="15"/>
    </row>
    <row r="54" spans="1:34" s="11" customFormat="1" ht="15.75" customHeight="1" x14ac:dyDescent="0.25">
      <c r="A54" s="11" t="s">
        <v>10</v>
      </c>
      <c r="B54" s="11">
        <v>5</v>
      </c>
      <c r="C54" s="13" t="s">
        <v>9</v>
      </c>
      <c r="D54" s="13">
        <f>ROUND(S53,0)</f>
        <v>1001</v>
      </c>
      <c r="E54" s="11" t="s">
        <v>8</v>
      </c>
      <c r="F54" s="11">
        <f>ROUND(T53-D54*0.98*B54/1000,2)</f>
        <v>92.52</v>
      </c>
      <c r="G54" s="11" t="s">
        <v>7</v>
      </c>
      <c r="H54" s="11">
        <f>ROUND(U53-T53,2)</f>
        <v>152.30000000000001</v>
      </c>
      <c r="AB54" s="2"/>
    </row>
    <row r="55" spans="1:34" x14ac:dyDescent="0.2">
      <c r="F55" s="9"/>
      <c r="L55" s="10"/>
      <c r="M55" s="10"/>
      <c r="N55" s="10"/>
      <c r="O55" s="10"/>
      <c r="P55" s="10"/>
      <c r="T55" s="10"/>
    </row>
    <row r="56" spans="1:34" x14ac:dyDescent="0.2">
      <c r="A56" s="1" t="s">
        <v>6</v>
      </c>
      <c r="F56" s="9"/>
    </row>
    <row r="57" spans="1:34" x14ac:dyDescent="0.2">
      <c r="A57" s="1" t="s">
        <v>5</v>
      </c>
    </row>
    <row r="58" spans="1:34" x14ac:dyDescent="0.2">
      <c r="A58" s="1" t="s">
        <v>4</v>
      </c>
    </row>
    <row r="59" spans="1:34" ht="5.25" customHeight="1" x14ac:dyDescent="0.2"/>
    <row r="60" spans="1:34" ht="6.75" customHeight="1" x14ac:dyDescent="0.2">
      <c r="A60" s="8"/>
    </row>
    <row r="61" spans="1:34" x14ac:dyDescent="0.2">
      <c r="A61" s="1" t="s">
        <v>3</v>
      </c>
      <c r="B61" s="1" t="s">
        <v>2</v>
      </c>
      <c r="E61" s="7" t="s">
        <v>1</v>
      </c>
    </row>
    <row r="62" spans="1:34" x14ac:dyDescent="0.2">
      <c r="A62" s="1" t="s">
        <v>0</v>
      </c>
    </row>
  </sheetData>
  <pageMargins left="0.19685039370078741" right="0.19685039370078741" top="0.19685039370078741" bottom="0.19685039370078741" header="0" footer="0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1"/>
  <sheetViews>
    <sheetView view="pageBreakPreview" topLeftCell="A37" zoomScale="80" zoomScaleNormal="100" zoomScaleSheetLayoutView="80" workbookViewId="0">
      <selection activeCell="S58" sqref="S58"/>
    </sheetView>
  </sheetViews>
  <sheetFormatPr defaultRowHeight="12.75" x14ac:dyDescent="0.2"/>
  <cols>
    <col min="1" max="1" width="11.42578125" style="1" customWidth="1"/>
    <col min="2" max="2" width="10.42578125" style="1" customWidth="1"/>
    <col min="3" max="3" width="10.7109375" style="1" customWidth="1"/>
    <col min="4" max="4" width="10.42578125" style="1" customWidth="1"/>
    <col min="5" max="5" width="7.7109375" style="1" customWidth="1"/>
    <col min="6" max="6" width="10.85546875" style="1" customWidth="1"/>
    <col min="7" max="7" width="12.28515625" style="1" customWidth="1"/>
    <col min="8" max="8" width="10.5703125" style="1" customWidth="1"/>
    <col min="9" max="9" width="8" style="1" customWidth="1"/>
    <col min="10" max="10" width="8.140625" style="1" customWidth="1"/>
    <col min="11" max="11" width="13" style="1" customWidth="1"/>
    <col min="12" max="12" width="10.28515625" style="1" customWidth="1"/>
    <col min="13" max="13" width="12.85546875" style="1" customWidth="1"/>
    <col min="14" max="14" width="8" style="1" customWidth="1"/>
    <col min="15" max="15" width="10.28515625" style="1" customWidth="1"/>
    <col min="16" max="16" width="8.42578125" style="1" customWidth="1"/>
    <col min="17" max="17" width="7.5703125" style="1" customWidth="1"/>
    <col min="18" max="18" width="9" style="1" customWidth="1"/>
    <col min="19" max="19" width="9.7109375" style="1" customWidth="1"/>
    <col min="20" max="20" width="9.140625" style="1"/>
    <col min="21" max="21" width="10" style="1" customWidth="1"/>
    <col min="22" max="22" width="9.140625" style="1"/>
    <col min="23" max="23" width="4" style="1" customWidth="1"/>
    <col min="24" max="25" width="9.140625" style="3"/>
    <col min="26" max="26" width="12.42578125" style="3" customWidth="1"/>
    <col min="27" max="27" width="4.140625" style="3" customWidth="1"/>
    <col min="28" max="28" width="9.140625" style="2"/>
    <col min="29" max="29" width="4.140625" style="3" customWidth="1"/>
    <col min="30" max="31" width="9.140625" style="3"/>
    <col min="32" max="33" width="9.140625" style="6"/>
    <col min="34" max="34" width="9.140625" style="3"/>
    <col min="35" max="16384" width="9.140625" style="1"/>
  </cols>
  <sheetData>
    <row r="1" spans="1:34" ht="15.75" customHeight="1" x14ac:dyDescent="0.25">
      <c r="C1" s="13" t="s">
        <v>92</v>
      </c>
      <c r="E1" s="13"/>
      <c r="F1" s="13"/>
      <c r="G1" s="13"/>
      <c r="H1" s="13"/>
      <c r="I1" s="13"/>
      <c r="J1" s="85" t="s">
        <v>91</v>
      </c>
      <c r="K1" s="84" t="str">
        <f>A17</f>
        <v>23.11.17</v>
      </c>
      <c r="L1" s="85" t="s">
        <v>90</v>
      </c>
      <c r="M1" s="84">
        <f>K1+DAY(SUM(C17:C46)/24-1)</f>
        <v>43091</v>
      </c>
    </row>
    <row r="2" spans="1:34" x14ac:dyDescent="0.2">
      <c r="A2" s="1" t="s">
        <v>89</v>
      </c>
      <c r="B2" s="74" t="s">
        <v>88</v>
      </c>
      <c r="R2" s="1" t="s">
        <v>87</v>
      </c>
    </row>
    <row r="3" spans="1:34" x14ac:dyDescent="0.2">
      <c r="A3" s="1" t="s">
        <v>86</v>
      </c>
      <c r="B3" s="74" t="s">
        <v>85</v>
      </c>
      <c r="L3" s="74" t="s">
        <v>84</v>
      </c>
      <c r="U3" s="83" t="s">
        <v>83</v>
      </c>
    </row>
    <row r="4" spans="1:34" ht="3.75" customHeight="1" x14ac:dyDescent="0.2"/>
    <row r="5" spans="1:34" ht="15.75" customHeight="1" x14ac:dyDescent="0.25">
      <c r="A5" s="13" t="s">
        <v>82</v>
      </c>
      <c r="B5" s="82" t="s">
        <v>81</v>
      </c>
      <c r="F5" s="81"/>
      <c r="G5" s="80"/>
      <c r="H5" s="79"/>
      <c r="L5" s="74" t="s">
        <v>80</v>
      </c>
      <c r="U5" s="78" t="s">
        <v>79</v>
      </c>
    </row>
    <row r="6" spans="1:34" ht="15.75" customHeight="1" x14ac:dyDescent="0.25">
      <c r="A6" s="77" t="s">
        <v>78</v>
      </c>
      <c r="B6" s="13"/>
      <c r="C6" s="11"/>
      <c r="D6" s="76"/>
      <c r="U6" s="78" t="s">
        <v>126</v>
      </c>
    </row>
    <row r="7" spans="1:34" ht="6.75" customHeight="1" x14ac:dyDescent="0.2"/>
    <row r="8" spans="1:34" s="2" customFormat="1" x14ac:dyDescent="0.2">
      <c r="A8" s="74"/>
      <c r="B8" s="74" t="s">
        <v>77</v>
      </c>
      <c r="C8" s="74"/>
      <c r="D8" s="7" t="s">
        <v>76</v>
      </c>
      <c r="E8" s="7" t="s">
        <v>75</v>
      </c>
      <c r="J8" s="74" t="s">
        <v>77</v>
      </c>
      <c r="K8" s="74"/>
      <c r="L8" s="7" t="s">
        <v>76</v>
      </c>
      <c r="M8" s="7" t="s">
        <v>75</v>
      </c>
    </row>
    <row r="9" spans="1:34" s="2" customFormat="1" x14ac:dyDescent="0.2">
      <c r="A9" s="73" t="s">
        <v>74</v>
      </c>
      <c r="B9" s="72" t="s">
        <v>68</v>
      </c>
      <c r="C9" s="74"/>
      <c r="D9" s="71" t="s">
        <v>67</v>
      </c>
      <c r="E9" s="71" t="s">
        <v>66</v>
      </c>
      <c r="H9" s="73" t="s">
        <v>73</v>
      </c>
      <c r="I9" s="7"/>
      <c r="J9" s="72" t="s">
        <v>72</v>
      </c>
      <c r="K9" s="72"/>
      <c r="L9" s="71" t="s">
        <v>71</v>
      </c>
      <c r="M9" s="71" t="s">
        <v>70</v>
      </c>
    </row>
    <row r="10" spans="1:34" s="2" customFormat="1" x14ac:dyDescent="0.2">
      <c r="A10" s="73" t="s">
        <v>69</v>
      </c>
      <c r="B10" s="72" t="s">
        <v>68</v>
      </c>
      <c r="C10" s="74"/>
      <c r="D10" s="71" t="s">
        <v>67</v>
      </c>
      <c r="E10" s="71" t="s">
        <v>66</v>
      </c>
      <c r="H10" s="73" t="s">
        <v>65</v>
      </c>
      <c r="I10" s="7"/>
      <c r="J10" s="72" t="s">
        <v>64</v>
      </c>
      <c r="K10" s="72"/>
      <c r="L10" s="71" t="s">
        <v>63</v>
      </c>
      <c r="M10" s="71" t="s">
        <v>62</v>
      </c>
      <c r="P10" s="71"/>
      <c r="Q10" s="7"/>
      <c r="S10" s="7"/>
    </row>
    <row r="11" spans="1:34" s="2" customFormat="1" x14ac:dyDescent="0.2">
      <c r="H11" s="7" t="s">
        <v>61</v>
      </c>
      <c r="I11" s="7"/>
      <c r="J11" s="72" t="s">
        <v>60</v>
      </c>
      <c r="K11" s="72"/>
      <c r="L11" s="71" t="s">
        <v>59</v>
      </c>
      <c r="M11" s="71" t="s">
        <v>58</v>
      </c>
      <c r="P11" s="71"/>
      <c r="Q11" s="7"/>
      <c r="S11" s="7"/>
    </row>
    <row r="12" spans="1:34" ht="6.75" customHeight="1" x14ac:dyDescent="0.2">
      <c r="AB12" s="69"/>
    </row>
    <row r="13" spans="1:34" s="88" customFormat="1" ht="15" customHeight="1" x14ac:dyDescent="0.25">
      <c r="A13" s="68" t="s">
        <v>57</v>
      </c>
      <c r="B13" s="68"/>
      <c r="C13" s="68"/>
      <c r="D13" s="67"/>
      <c r="F13" s="67"/>
      <c r="I13" s="67"/>
      <c r="R13" s="66"/>
      <c r="S13" s="66"/>
      <c r="T13" s="66"/>
      <c r="U13" s="66"/>
      <c r="V13" s="66"/>
      <c r="W13" s="66"/>
      <c r="X13" s="66"/>
      <c r="Y13" s="66"/>
      <c r="Z13" s="89"/>
      <c r="AA13" s="89"/>
      <c r="AB13" s="2"/>
      <c r="AC13" s="89"/>
      <c r="AD13" s="89"/>
      <c r="AE13" s="90"/>
      <c r="AF13" s="89"/>
      <c r="AG13" s="89"/>
      <c r="AH13" s="89"/>
    </row>
    <row r="14" spans="1:34" ht="7.5" customHeight="1" x14ac:dyDescent="0.2"/>
    <row r="15" spans="1:34" x14ac:dyDescent="0.2">
      <c r="A15" s="29" t="s">
        <v>56</v>
      </c>
      <c r="B15" s="29" t="s">
        <v>55</v>
      </c>
      <c r="C15" s="29" t="s">
        <v>54</v>
      </c>
      <c r="D15" s="29" t="s">
        <v>53</v>
      </c>
      <c r="E15" s="29" t="s">
        <v>52</v>
      </c>
      <c r="F15" s="29" t="s">
        <v>51</v>
      </c>
      <c r="G15" s="29" t="s">
        <v>50</v>
      </c>
      <c r="H15" s="29" t="s">
        <v>49</v>
      </c>
      <c r="I15" s="29" t="s">
        <v>48</v>
      </c>
      <c r="J15" s="29" t="s">
        <v>47</v>
      </c>
      <c r="K15" s="29" t="s">
        <v>46</v>
      </c>
      <c r="L15" s="29" t="s">
        <v>45</v>
      </c>
      <c r="M15" s="29" t="s">
        <v>44</v>
      </c>
      <c r="N15" s="29" t="s">
        <v>43</v>
      </c>
      <c r="O15" s="29" t="s">
        <v>42</v>
      </c>
      <c r="P15" s="29" t="s">
        <v>41</v>
      </c>
      <c r="Q15" s="29" t="s">
        <v>40</v>
      </c>
      <c r="R15" s="29" t="s">
        <v>39</v>
      </c>
      <c r="S15" s="29" t="s">
        <v>38</v>
      </c>
      <c r="T15" s="29" t="s">
        <v>37</v>
      </c>
      <c r="U15" s="29" t="s">
        <v>36</v>
      </c>
      <c r="V15" s="1" t="s">
        <v>35</v>
      </c>
      <c r="X15" s="58" t="s">
        <v>34</v>
      </c>
      <c r="Y15" s="58" t="s">
        <v>33</v>
      </c>
      <c r="Z15" s="58" t="s">
        <v>32</v>
      </c>
      <c r="AA15" s="58"/>
      <c r="AB15" s="57" t="s">
        <v>31</v>
      </c>
      <c r="AC15" s="15"/>
      <c r="AF15" s="54" t="s">
        <v>22</v>
      </c>
    </row>
    <row r="16" spans="1:34" x14ac:dyDescent="0.2">
      <c r="A16" s="29"/>
      <c r="B16" s="29"/>
      <c r="C16" s="29" t="s">
        <v>29</v>
      </c>
      <c r="D16" s="29" t="s">
        <v>24</v>
      </c>
      <c r="E16" s="29" t="s">
        <v>27</v>
      </c>
      <c r="F16" s="29" t="s">
        <v>28</v>
      </c>
      <c r="G16" s="29" t="s">
        <v>24</v>
      </c>
      <c r="H16" s="29" t="s">
        <v>27</v>
      </c>
      <c r="I16" s="29" t="s">
        <v>28</v>
      </c>
      <c r="J16" s="29" t="s">
        <v>27</v>
      </c>
      <c r="K16" s="29" t="s">
        <v>24</v>
      </c>
      <c r="L16" s="29" t="s">
        <v>26</v>
      </c>
      <c r="M16" s="29" t="s">
        <v>27</v>
      </c>
      <c r="N16" s="29" t="s">
        <v>28</v>
      </c>
      <c r="O16" s="29" t="s">
        <v>26</v>
      </c>
      <c r="P16" s="29" t="s">
        <v>27</v>
      </c>
      <c r="Q16" s="29" t="s">
        <v>28</v>
      </c>
      <c r="R16" s="29" t="s">
        <v>27</v>
      </c>
      <c r="S16" s="29" t="s">
        <v>26</v>
      </c>
      <c r="T16" s="29" t="s">
        <v>25</v>
      </c>
      <c r="U16" s="29" t="s">
        <v>25</v>
      </c>
      <c r="X16" s="58" t="s">
        <v>24</v>
      </c>
      <c r="Y16" s="58" t="s">
        <v>24</v>
      </c>
      <c r="Z16" s="58" t="s">
        <v>24</v>
      </c>
      <c r="AA16" s="58"/>
      <c r="AB16" s="57" t="s">
        <v>23</v>
      </c>
      <c r="AC16" s="15"/>
      <c r="AD16" s="56" t="s">
        <v>22</v>
      </c>
      <c r="AE16" s="55" t="s">
        <v>19</v>
      </c>
      <c r="AF16" s="54" t="s">
        <v>21</v>
      </c>
      <c r="AG16" s="53" t="s">
        <v>19</v>
      </c>
      <c r="AH16" s="52" t="s">
        <v>20</v>
      </c>
    </row>
    <row r="17" spans="1:34" x14ac:dyDescent="0.2">
      <c r="A17" s="47" t="s">
        <v>161</v>
      </c>
      <c r="B17" s="46" t="s">
        <v>87</v>
      </c>
      <c r="C17" s="29">
        <v>24</v>
      </c>
      <c r="D17" s="27">
        <v>387.10599999999999</v>
      </c>
      <c r="E17" s="28">
        <v>75.099999999999994</v>
      </c>
      <c r="F17" s="28">
        <v>7</v>
      </c>
      <c r="G17" s="27">
        <v>352.54599999999999</v>
      </c>
      <c r="H17" s="28">
        <v>54.4</v>
      </c>
      <c r="I17" s="28">
        <v>3.7</v>
      </c>
      <c r="J17" s="31">
        <f t="shared" ref="J17:J31" si="0">E17-H17</f>
        <v>20.699999999999996</v>
      </c>
      <c r="K17" s="45">
        <f t="shared" ref="K17:K31" si="1">ROUND(D17-G17,3)</f>
        <v>34.56</v>
      </c>
      <c r="L17" s="27">
        <v>90.748000000000005</v>
      </c>
      <c r="M17" s="28">
        <v>73</v>
      </c>
      <c r="N17" s="28" t="s">
        <v>94</v>
      </c>
      <c r="O17" s="27">
        <v>56.84</v>
      </c>
      <c r="P17" s="28">
        <v>54.3</v>
      </c>
      <c r="Q17" s="28" t="s">
        <v>94</v>
      </c>
      <c r="R17" s="31">
        <f t="shared" ref="R17:R28" si="2">M17-P17</f>
        <v>18.700000000000003</v>
      </c>
      <c r="S17" s="45">
        <f t="shared" ref="S17:S28" si="3">ROUND(L17-O17,3)</f>
        <v>33.908000000000001</v>
      </c>
      <c r="T17" s="27">
        <v>3.4239999999999999</v>
      </c>
      <c r="U17" s="27">
        <v>9.8930000000000007</v>
      </c>
      <c r="V17" s="1" t="s">
        <v>17</v>
      </c>
      <c r="X17" s="44">
        <v>88.596000000000004</v>
      </c>
      <c r="Y17" s="44">
        <v>56.052</v>
      </c>
      <c r="Z17" s="16">
        <f t="shared" ref="Z17:Z46" si="4">ROUND(X17-Y17,3)</f>
        <v>32.543999999999997</v>
      </c>
      <c r="AA17" s="16"/>
      <c r="AB17" s="43">
        <f t="shared" ref="AB17:AB46" si="5">(G17-Y17)/24</f>
        <v>12.353916666666665</v>
      </c>
      <c r="AC17" s="15"/>
      <c r="AD17" s="86">
        <f t="shared" ref="AD17:AD46" si="6">ROUND((D17*E17-G17*H17)/1000,3)</f>
        <v>9.8930000000000007</v>
      </c>
      <c r="AE17" s="41">
        <f t="shared" ref="AE17:AE46" si="7">U17-AD17</f>
        <v>0</v>
      </c>
      <c r="AF17" s="40">
        <f t="shared" ref="AF17:AF46" si="8">ROUND((M17*X17-P17*Y17)/1000,3)</f>
        <v>3.4239999999999999</v>
      </c>
      <c r="AG17" s="39">
        <f t="shared" ref="AG17:AG46" si="9">T17-AF17</f>
        <v>0</v>
      </c>
      <c r="AH17" s="38">
        <f t="shared" ref="AH17:AH46" si="10">(K17-Z17)/G17*100</f>
        <v>0.57184027048952624</v>
      </c>
    </row>
    <row r="18" spans="1:34" x14ac:dyDescent="0.2">
      <c r="A18" s="47" t="s">
        <v>162</v>
      </c>
      <c r="B18" s="46" t="s">
        <v>87</v>
      </c>
      <c r="C18" s="29">
        <v>24</v>
      </c>
      <c r="D18" s="27">
        <v>374.04599999999999</v>
      </c>
      <c r="E18" s="28">
        <v>74.900000000000006</v>
      </c>
      <c r="F18" s="28">
        <v>7</v>
      </c>
      <c r="G18" s="27">
        <v>341.26799999999997</v>
      </c>
      <c r="H18" s="28">
        <v>53</v>
      </c>
      <c r="I18" s="28">
        <v>3.6</v>
      </c>
      <c r="J18" s="31">
        <f t="shared" si="0"/>
        <v>21.900000000000006</v>
      </c>
      <c r="K18" s="45">
        <f t="shared" si="1"/>
        <v>32.777999999999999</v>
      </c>
      <c r="L18" s="27">
        <v>92.975999999999999</v>
      </c>
      <c r="M18" s="28">
        <v>73.099999999999994</v>
      </c>
      <c r="N18" s="28" t="s">
        <v>94</v>
      </c>
      <c r="O18" s="27">
        <v>61.526000000000003</v>
      </c>
      <c r="P18" s="28">
        <v>56</v>
      </c>
      <c r="Q18" s="28" t="s">
        <v>94</v>
      </c>
      <c r="R18" s="31">
        <f t="shared" si="2"/>
        <v>17.099999999999994</v>
      </c>
      <c r="S18" s="45">
        <f t="shared" si="3"/>
        <v>31.45</v>
      </c>
      <c r="T18" s="27">
        <v>3.2410000000000001</v>
      </c>
      <c r="U18" s="27">
        <v>9.9290000000000003</v>
      </c>
      <c r="V18" s="1" t="s">
        <v>17</v>
      </c>
      <c r="X18" s="44">
        <v>90.766000000000005</v>
      </c>
      <c r="Y18" s="44">
        <v>60.624000000000002</v>
      </c>
      <c r="Z18" s="16">
        <f t="shared" si="4"/>
        <v>30.141999999999999</v>
      </c>
      <c r="AA18" s="16"/>
      <c r="AB18" s="43">
        <f t="shared" si="5"/>
        <v>11.693499999999998</v>
      </c>
      <c r="AC18" s="15"/>
      <c r="AD18" s="86">
        <f t="shared" si="6"/>
        <v>9.9290000000000003</v>
      </c>
      <c r="AE18" s="41">
        <f t="shared" si="7"/>
        <v>0</v>
      </c>
      <c r="AF18" s="40">
        <f t="shared" si="8"/>
        <v>3.24</v>
      </c>
      <c r="AG18" s="39">
        <f t="shared" si="9"/>
        <v>9.9999999999988987E-4</v>
      </c>
      <c r="AH18" s="38">
        <f t="shared" si="10"/>
        <v>0.77241346976569714</v>
      </c>
    </row>
    <row r="19" spans="1:34" x14ac:dyDescent="0.2">
      <c r="A19" s="47" t="s">
        <v>163</v>
      </c>
      <c r="B19" s="46" t="s">
        <v>87</v>
      </c>
      <c r="C19" s="29">
        <v>24</v>
      </c>
      <c r="D19" s="27">
        <v>304.87099999999998</v>
      </c>
      <c r="E19" s="28">
        <v>74.3</v>
      </c>
      <c r="F19" s="28">
        <v>7.1</v>
      </c>
      <c r="G19" s="27">
        <v>268.68700000000001</v>
      </c>
      <c r="H19" s="28">
        <v>49.2</v>
      </c>
      <c r="I19" s="28">
        <v>3.4</v>
      </c>
      <c r="J19" s="31">
        <f t="shared" si="0"/>
        <v>25.099999999999994</v>
      </c>
      <c r="K19" s="45">
        <f t="shared" si="1"/>
        <v>36.183999999999997</v>
      </c>
      <c r="L19" s="27">
        <v>93.43</v>
      </c>
      <c r="M19" s="28">
        <v>71.099999999999994</v>
      </c>
      <c r="N19" s="28" t="s">
        <v>94</v>
      </c>
      <c r="O19" s="27">
        <v>58.433</v>
      </c>
      <c r="P19" s="28">
        <v>53.6</v>
      </c>
      <c r="Q19" s="28" t="s">
        <v>94</v>
      </c>
      <c r="R19" s="31">
        <f t="shared" si="2"/>
        <v>17.499999999999993</v>
      </c>
      <c r="S19" s="45">
        <f t="shared" si="3"/>
        <v>34.997</v>
      </c>
      <c r="T19" s="27">
        <v>3.41</v>
      </c>
      <c r="U19" s="27">
        <v>9.4329999999999998</v>
      </c>
      <c r="V19" s="1" t="s">
        <v>17</v>
      </c>
      <c r="X19" s="44">
        <v>91.317999999999998</v>
      </c>
      <c r="Y19" s="44">
        <v>57.646999999999998</v>
      </c>
      <c r="Z19" s="16">
        <f t="shared" si="4"/>
        <v>33.670999999999999</v>
      </c>
      <c r="AA19" s="16"/>
      <c r="AB19" s="43">
        <f t="shared" si="5"/>
        <v>8.7933333333333348</v>
      </c>
      <c r="AC19" s="15"/>
      <c r="AD19" s="86">
        <f t="shared" si="6"/>
        <v>9.4329999999999998</v>
      </c>
      <c r="AE19" s="41">
        <f t="shared" si="7"/>
        <v>0</v>
      </c>
      <c r="AF19" s="40">
        <f t="shared" si="8"/>
        <v>3.403</v>
      </c>
      <c r="AG19" s="39">
        <f t="shared" si="9"/>
        <v>7.0000000000001172E-3</v>
      </c>
      <c r="AH19" s="38">
        <f t="shared" si="10"/>
        <v>0.93528901658807384</v>
      </c>
    </row>
    <row r="20" spans="1:34" x14ac:dyDescent="0.2">
      <c r="A20" s="47" t="s">
        <v>164</v>
      </c>
      <c r="B20" s="46" t="s">
        <v>87</v>
      </c>
      <c r="C20" s="29">
        <v>24</v>
      </c>
      <c r="D20" s="27">
        <v>273.87900000000002</v>
      </c>
      <c r="E20" s="28">
        <v>75.7</v>
      </c>
      <c r="F20" s="28">
        <v>7.1</v>
      </c>
      <c r="G20" s="27">
        <v>237.322</v>
      </c>
      <c r="H20" s="28">
        <v>48.1</v>
      </c>
      <c r="I20" s="28">
        <v>3.3</v>
      </c>
      <c r="J20" s="31">
        <f t="shared" si="0"/>
        <v>27.6</v>
      </c>
      <c r="K20" s="45">
        <f t="shared" si="1"/>
        <v>36.557000000000002</v>
      </c>
      <c r="L20" s="27">
        <v>87.927999999999997</v>
      </c>
      <c r="M20" s="28">
        <v>71.599999999999994</v>
      </c>
      <c r="N20" s="28" t="s">
        <v>94</v>
      </c>
      <c r="O20" s="27">
        <v>52.036000000000001</v>
      </c>
      <c r="P20" s="28">
        <v>51.5</v>
      </c>
      <c r="Q20" s="28" t="s">
        <v>94</v>
      </c>
      <c r="R20" s="31">
        <f t="shared" si="2"/>
        <v>20.099999999999994</v>
      </c>
      <c r="S20" s="45">
        <f t="shared" si="3"/>
        <v>35.892000000000003</v>
      </c>
      <c r="T20" s="27">
        <v>3.5110000000000001</v>
      </c>
      <c r="U20" s="27">
        <v>9.3320000000000007</v>
      </c>
      <c r="V20" s="1" t="s">
        <v>17</v>
      </c>
      <c r="X20" s="44">
        <v>85.915000000000006</v>
      </c>
      <c r="Y20" s="44">
        <v>51.387</v>
      </c>
      <c r="Z20" s="16">
        <f t="shared" si="4"/>
        <v>34.527999999999999</v>
      </c>
      <c r="AA20" s="16"/>
      <c r="AB20" s="43">
        <f t="shared" si="5"/>
        <v>7.7472916666666665</v>
      </c>
      <c r="AC20" s="15"/>
      <c r="AD20" s="42">
        <f t="shared" si="6"/>
        <v>9.3170000000000002</v>
      </c>
      <c r="AE20" s="41">
        <f t="shared" si="7"/>
        <v>1.5000000000000568E-2</v>
      </c>
      <c r="AF20" s="40">
        <f t="shared" si="8"/>
        <v>3.5049999999999999</v>
      </c>
      <c r="AG20" s="39">
        <f t="shared" si="9"/>
        <v>6.0000000000002274E-3</v>
      </c>
      <c r="AH20" s="38">
        <f t="shared" si="10"/>
        <v>0.85495655691423622</v>
      </c>
    </row>
    <row r="21" spans="1:34" x14ac:dyDescent="0.2">
      <c r="A21" s="47" t="s">
        <v>165</v>
      </c>
      <c r="B21" s="46" t="s">
        <v>97</v>
      </c>
      <c r="C21" s="29">
        <v>24</v>
      </c>
      <c r="D21" s="27">
        <v>296.51799999999997</v>
      </c>
      <c r="E21" s="28">
        <v>75.099999999999994</v>
      </c>
      <c r="F21" s="28">
        <v>7.3</v>
      </c>
      <c r="G21" s="27">
        <v>260.65300000000002</v>
      </c>
      <c r="H21" s="28">
        <v>49.2</v>
      </c>
      <c r="I21" s="28">
        <v>3.4</v>
      </c>
      <c r="J21" s="31">
        <f t="shared" si="0"/>
        <v>25.899999999999991</v>
      </c>
      <c r="K21" s="45">
        <f t="shared" si="1"/>
        <v>35.865000000000002</v>
      </c>
      <c r="L21" s="27">
        <v>91.897000000000006</v>
      </c>
      <c r="M21" s="28">
        <v>71.3</v>
      </c>
      <c r="N21" s="28" t="s">
        <v>94</v>
      </c>
      <c r="O21" s="27">
        <v>56.831000000000003</v>
      </c>
      <c r="P21" s="28">
        <v>52.9</v>
      </c>
      <c r="Q21" s="28" t="s">
        <v>94</v>
      </c>
      <c r="R21" s="31">
        <f t="shared" si="2"/>
        <v>18.399999999999999</v>
      </c>
      <c r="S21" s="45">
        <f t="shared" si="3"/>
        <v>35.066000000000003</v>
      </c>
      <c r="T21" s="27">
        <v>3.444</v>
      </c>
      <c r="U21" s="27">
        <v>9.4440000000000008</v>
      </c>
      <c r="V21" s="1" t="s">
        <v>17</v>
      </c>
      <c r="X21" s="44">
        <v>89.808000000000007</v>
      </c>
      <c r="Y21" s="44">
        <v>56.085000000000001</v>
      </c>
      <c r="Z21" s="16">
        <f t="shared" si="4"/>
        <v>33.722999999999999</v>
      </c>
      <c r="AA21" s="16"/>
      <c r="AB21" s="43">
        <f t="shared" si="5"/>
        <v>8.5236666666666672</v>
      </c>
      <c r="AC21" s="15"/>
      <c r="AD21" s="86">
        <f t="shared" si="6"/>
        <v>9.4440000000000008</v>
      </c>
      <c r="AE21" s="41">
        <f t="shared" si="7"/>
        <v>0</v>
      </c>
      <c r="AF21" s="40">
        <f t="shared" si="8"/>
        <v>3.4359999999999999</v>
      </c>
      <c r="AG21" s="39">
        <f t="shared" si="9"/>
        <v>8.0000000000000071E-3</v>
      </c>
      <c r="AH21" s="38">
        <f t="shared" si="10"/>
        <v>0.82178221620315228</v>
      </c>
    </row>
    <row r="22" spans="1:34" x14ac:dyDescent="0.2">
      <c r="A22" s="47" t="s">
        <v>166</v>
      </c>
      <c r="B22" s="46" t="s">
        <v>87</v>
      </c>
      <c r="C22" s="29">
        <v>24</v>
      </c>
      <c r="D22" s="27">
        <v>313.96499999999997</v>
      </c>
      <c r="E22" s="28">
        <v>75.8</v>
      </c>
      <c r="F22" s="28">
        <v>7.3</v>
      </c>
      <c r="G22" s="27">
        <v>279.358</v>
      </c>
      <c r="H22" s="28">
        <v>50.5</v>
      </c>
      <c r="I22" s="28">
        <v>3.4</v>
      </c>
      <c r="J22" s="31">
        <f t="shared" si="0"/>
        <v>25.299999999999997</v>
      </c>
      <c r="K22" s="45">
        <f t="shared" si="1"/>
        <v>34.606999999999999</v>
      </c>
      <c r="L22" s="27">
        <v>94.266999999999996</v>
      </c>
      <c r="M22" s="28">
        <v>71.400000000000006</v>
      </c>
      <c r="N22" s="28" t="s">
        <v>94</v>
      </c>
      <c r="O22" s="27">
        <v>60.682000000000002</v>
      </c>
      <c r="P22" s="28">
        <v>53.5</v>
      </c>
      <c r="Q22" s="28" t="s">
        <v>94</v>
      </c>
      <c r="R22" s="31">
        <f t="shared" si="2"/>
        <v>17.900000000000006</v>
      </c>
      <c r="S22" s="45">
        <f t="shared" si="3"/>
        <v>33.585000000000001</v>
      </c>
      <c r="T22" s="27">
        <v>3.3780000000000001</v>
      </c>
      <c r="U22" s="27">
        <v>9.7200000000000006</v>
      </c>
      <c r="V22" s="1" t="s">
        <v>17</v>
      </c>
      <c r="X22" s="44">
        <v>92.120999999999995</v>
      </c>
      <c r="Y22" s="44">
        <v>59.868000000000002</v>
      </c>
      <c r="Z22" s="16">
        <f t="shared" si="4"/>
        <v>32.253</v>
      </c>
      <c r="AA22" s="16"/>
      <c r="AB22" s="43">
        <f t="shared" si="5"/>
        <v>9.1454166666666676</v>
      </c>
      <c r="AC22" s="15"/>
      <c r="AD22" s="42">
        <f t="shared" si="6"/>
        <v>9.6910000000000007</v>
      </c>
      <c r="AE22" s="41">
        <f t="shared" si="7"/>
        <v>2.8999999999999915E-2</v>
      </c>
      <c r="AF22" s="40">
        <f t="shared" si="8"/>
        <v>3.375</v>
      </c>
      <c r="AG22" s="39">
        <f t="shared" si="9"/>
        <v>3.0000000000001137E-3</v>
      </c>
      <c r="AH22" s="38">
        <f t="shared" si="10"/>
        <v>0.84264635342463767</v>
      </c>
    </row>
    <row r="23" spans="1:34" x14ac:dyDescent="0.2">
      <c r="A23" s="47" t="s">
        <v>167</v>
      </c>
      <c r="B23" s="46" t="s">
        <v>87</v>
      </c>
      <c r="C23" s="29">
        <v>24</v>
      </c>
      <c r="D23" s="27">
        <v>321.12700000000001</v>
      </c>
      <c r="E23" s="28">
        <v>76</v>
      </c>
      <c r="F23" s="28">
        <v>7.3</v>
      </c>
      <c r="G23" s="27">
        <v>286.64800000000002</v>
      </c>
      <c r="H23" s="28">
        <v>51.1</v>
      </c>
      <c r="I23" s="28">
        <v>3.4</v>
      </c>
      <c r="J23" s="31">
        <f t="shared" si="0"/>
        <v>24.9</v>
      </c>
      <c r="K23" s="45">
        <f t="shared" si="1"/>
        <v>34.478999999999999</v>
      </c>
      <c r="L23" s="27">
        <v>95.721000000000004</v>
      </c>
      <c r="M23" s="28">
        <v>71.400000000000006</v>
      </c>
      <c r="N23" s="28" t="s">
        <v>94</v>
      </c>
      <c r="O23" s="27">
        <v>62.228000000000002</v>
      </c>
      <c r="P23" s="28">
        <v>53.5</v>
      </c>
      <c r="Q23" s="28" t="s">
        <v>94</v>
      </c>
      <c r="R23" s="31">
        <f t="shared" si="2"/>
        <v>17.900000000000006</v>
      </c>
      <c r="S23" s="45">
        <f t="shared" si="3"/>
        <v>33.493000000000002</v>
      </c>
      <c r="T23" s="27">
        <v>3.403</v>
      </c>
      <c r="U23" s="27">
        <v>9.7579999999999991</v>
      </c>
      <c r="V23" s="1" t="s">
        <v>17</v>
      </c>
      <c r="X23" s="44">
        <v>93.539000000000001</v>
      </c>
      <c r="Y23" s="44">
        <v>61.393999999999998</v>
      </c>
      <c r="Z23" s="16">
        <f t="shared" si="4"/>
        <v>32.145000000000003</v>
      </c>
      <c r="AA23" s="16"/>
      <c r="AB23" s="43">
        <f t="shared" si="5"/>
        <v>9.3855833333333347</v>
      </c>
      <c r="AC23" s="15"/>
      <c r="AD23" s="42">
        <f t="shared" si="6"/>
        <v>9.7579999999999991</v>
      </c>
      <c r="AE23" s="41">
        <f t="shared" si="7"/>
        <v>0</v>
      </c>
      <c r="AF23" s="40">
        <f t="shared" si="8"/>
        <v>3.3940000000000001</v>
      </c>
      <c r="AG23" s="39">
        <f t="shared" si="9"/>
        <v>8.999999999999897E-3</v>
      </c>
      <c r="AH23" s="38">
        <f t="shared" si="10"/>
        <v>0.81423906672992519</v>
      </c>
    </row>
    <row r="24" spans="1:34" x14ac:dyDescent="0.2">
      <c r="A24" s="47" t="s">
        <v>168</v>
      </c>
      <c r="B24" s="46" t="s">
        <v>87</v>
      </c>
      <c r="C24" s="29">
        <v>24</v>
      </c>
      <c r="D24" s="27">
        <v>317.37299999999999</v>
      </c>
      <c r="E24" s="28">
        <v>75.2</v>
      </c>
      <c r="F24" s="28">
        <v>7.2</v>
      </c>
      <c r="G24" s="27">
        <v>282.73899999999998</v>
      </c>
      <c r="H24" s="28">
        <v>50.4</v>
      </c>
      <c r="I24" s="28">
        <v>3.5</v>
      </c>
      <c r="J24" s="31">
        <f t="shared" si="0"/>
        <v>24.800000000000004</v>
      </c>
      <c r="K24" s="45">
        <f t="shared" si="1"/>
        <v>34.634</v>
      </c>
      <c r="L24" s="27">
        <v>95.036000000000001</v>
      </c>
      <c r="M24" s="28">
        <v>71.400000000000006</v>
      </c>
      <c r="N24" s="28" t="s">
        <v>94</v>
      </c>
      <c r="O24" s="27">
        <v>61.381</v>
      </c>
      <c r="P24" s="28">
        <v>53.6</v>
      </c>
      <c r="Q24" s="28" t="s">
        <v>94</v>
      </c>
      <c r="R24" s="31">
        <f t="shared" si="2"/>
        <v>17.800000000000004</v>
      </c>
      <c r="S24" s="45">
        <f t="shared" si="3"/>
        <v>33.655000000000001</v>
      </c>
      <c r="T24" s="27">
        <v>3.395</v>
      </c>
      <c r="U24" s="27">
        <v>9.6460000000000008</v>
      </c>
      <c r="V24" s="1" t="s">
        <v>17</v>
      </c>
      <c r="X24" s="44">
        <v>92.869</v>
      </c>
      <c r="Y24" s="44">
        <v>60.555999999999997</v>
      </c>
      <c r="Z24" s="16">
        <f t="shared" si="4"/>
        <v>32.313000000000002</v>
      </c>
      <c r="AA24" s="16"/>
      <c r="AB24" s="43">
        <f t="shared" si="5"/>
        <v>9.2576249999999991</v>
      </c>
      <c r="AC24" s="15"/>
      <c r="AD24" s="42">
        <f t="shared" si="6"/>
        <v>9.6159999999999997</v>
      </c>
      <c r="AE24" s="41">
        <f t="shared" si="7"/>
        <v>3.0000000000001137E-2</v>
      </c>
      <c r="AF24" s="40">
        <f t="shared" si="8"/>
        <v>3.3849999999999998</v>
      </c>
      <c r="AG24" s="39">
        <f t="shared" si="9"/>
        <v>1.0000000000000231E-2</v>
      </c>
      <c r="AH24" s="38">
        <f t="shared" si="10"/>
        <v>0.82089842575661587</v>
      </c>
    </row>
    <row r="25" spans="1:34" x14ac:dyDescent="0.2">
      <c r="A25" s="47" t="s">
        <v>169</v>
      </c>
      <c r="B25" s="46" t="s">
        <v>87</v>
      </c>
      <c r="C25" s="29">
        <v>24</v>
      </c>
      <c r="D25" s="27">
        <v>319.10899999999998</v>
      </c>
      <c r="E25" s="28">
        <v>74.900000000000006</v>
      </c>
      <c r="F25" s="28">
        <v>7.3</v>
      </c>
      <c r="G25" s="27">
        <v>286.42200000000003</v>
      </c>
      <c r="H25" s="28">
        <v>50.4</v>
      </c>
      <c r="I25" s="28">
        <v>3.5</v>
      </c>
      <c r="J25" s="31">
        <f t="shared" si="0"/>
        <v>24.500000000000007</v>
      </c>
      <c r="K25" s="45">
        <f t="shared" si="1"/>
        <v>32.686999999999998</v>
      </c>
      <c r="L25" s="27">
        <v>93.813999999999993</v>
      </c>
      <c r="M25" s="28">
        <v>71.099999999999994</v>
      </c>
      <c r="N25" s="28" t="s">
        <v>94</v>
      </c>
      <c r="O25" s="27">
        <v>62.113</v>
      </c>
      <c r="P25" s="28">
        <v>53.5</v>
      </c>
      <c r="Q25" s="28" t="s">
        <v>94</v>
      </c>
      <c r="R25" s="31">
        <f t="shared" si="2"/>
        <v>17.599999999999994</v>
      </c>
      <c r="S25" s="45">
        <f t="shared" si="3"/>
        <v>31.701000000000001</v>
      </c>
      <c r="T25" s="27">
        <v>3.2469999999999999</v>
      </c>
      <c r="U25" s="27">
        <v>9.4890000000000008</v>
      </c>
      <c r="V25" s="1" t="s">
        <v>17</v>
      </c>
      <c r="X25" s="44">
        <v>91.691999999999993</v>
      </c>
      <c r="Y25" s="44">
        <v>61.279000000000003</v>
      </c>
      <c r="Z25" s="16">
        <f t="shared" si="4"/>
        <v>30.413</v>
      </c>
      <c r="AA25" s="16"/>
      <c r="AB25" s="43">
        <f t="shared" si="5"/>
        <v>9.380958333333334</v>
      </c>
      <c r="AC25" s="15"/>
      <c r="AD25" s="42">
        <f t="shared" si="6"/>
        <v>9.4659999999999993</v>
      </c>
      <c r="AE25" s="41">
        <f t="shared" si="7"/>
        <v>2.3000000000001464E-2</v>
      </c>
      <c r="AF25" s="40">
        <f t="shared" si="8"/>
        <v>3.2410000000000001</v>
      </c>
      <c r="AG25" s="39">
        <f t="shared" si="9"/>
        <v>5.9999999999997833E-3</v>
      </c>
      <c r="AH25" s="38">
        <f t="shared" si="10"/>
        <v>0.79393342690156388</v>
      </c>
    </row>
    <row r="26" spans="1:34" x14ac:dyDescent="0.2">
      <c r="A26" s="47" t="s">
        <v>170</v>
      </c>
      <c r="B26" s="46" t="s">
        <v>87</v>
      </c>
      <c r="C26" s="29">
        <v>24</v>
      </c>
      <c r="D26" s="27">
        <v>286.572</v>
      </c>
      <c r="E26" s="28">
        <v>77.099999999999994</v>
      </c>
      <c r="F26" s="28">
        <v>6.8</v>
      </c>
      <c r="G26" s="27">
        <v>252.07300000000001</v>
      </c>
      <c r="H26" s="28">
        <v>50.2</v>
      </c>
      <c r="I26" s="28">
        <v>3.7</v>
      </c>
      <c r="J26" s="31">
        <f t="shared" si="0"/>
        <v>26.899999999999991</v>
      </c>
      <c r="K26" s="45">
        <f t="shared" si="1"/>
        <v>34.499000000000002</v>
      </c>
      <c r="L26" s="27">
        <v>88.606999999999999</v>
      </c>
      <c r="M26" s="28">
        <v>71.900000000000006</v>
      </c>
      <c r="N26" s="28" t="s">
        <v>94</v>
      </c>
      <c r="O26" s="27">
        <v>54.792999999999999</v>
      </c>
      <c r="P26" s="28">
        <v>53.2</v>
      </c>
      <c r="Q26" s="28" t="s">
        <v>94</v>
      </c>
      <c r="R26" s="31">
        <f t="shared" si="2"/>
        <v>18.700000000000003</v>
      </c>
      <c r="S26" s="45">
        <f t="shared" si="3"/>
        <v>33.814</v>
      </c>
      <c r="T26" s="27">
        <v>3.3530000000000002</v>
      </c>
      <c r="U26" s="27">
        <v>9.4719999999999995</v>
      </c>
      <c r="V26" s="1" t="s">
        <v>17</v>
      </c>
      <c r="X26" s="44">
        <v>86.563000000000002</v>
      </c>
      <c r="Y26" s="44">
        <v>54.067</v>
      </c>
      <c r="Z26" s="16">
        <f t="shared" si="4"/>
        <v>32.496000000000002</v>
      </c>
      <c r="AA26" s="16"/>
      <c r="AB26" s="43">
        <f t="shared" si="5"/>
        <v>8.2502499999999994</v>
      </c>
      <c r="AC26" s="15"/>
      <c r="AD26" s="42">
        <f t="shared" si="6"/>
        <v>9.4410000000000007</v>
      </c>
      <c r="AE26" s="41">
        <f t="shared" si="7"/>
        <v>3.0999999999998806E-2</v>
      </c>
      <c r="AF26" s="40">
        <f t="shared" si="8"/>
        <v>3.3479999999999999</v>
      </c>
      <c r="AG26" s="39">
        <f t="shared" si="9"/>
        <v>5.0000000000003375E-3</v>
      </c>
      <c r="AH26" s="38">
        <f t="shared" si="10"/>
        <v>0.79461108488414078</v>
      </c>
    </row>
    <row r="27" spans="1:34" x14ac:dyDescent="0.2">
      <c r="A27" s="47" t="s">
        <v>171</v>
      </c>
      <c r="B27" s="46" t="s">
        <v>87</v>
      </c>
      <c r="C27" s="29">
        <v>24</v>
      </c>
      <c r="D27" s="27">
        <v>302.577</v>
      </c>
      <c r="E27" s="28">
        <v>75</v>
      </c>
      <c r="F27" s="28">
        <v>7</v>
      </c>
      <c r="G27" s="27">
        <v>261.64100000000002</v>
      </c>
      <c r="H27" s="28">
        <v>49.7</v>
      </c>
      <c r="I27" s="28">
        <v>3.7</v>
      </c>
      <c r="J27" s="31">
        <f t="shared" si="0"/>
        <v>25.299999999999997</v>
      </c>
      <c r="K27" s="45">
        <f t="shared" si="1"/>
        <v>40.936</v>
      </c>
      <c r="L27" s="27">
        <v>97.099000000000004</v>
      </c>
      <c r="M27" s="28">
        <v>71.2</v>
      </c>
      <c r="N27" s="28" t="s">
        <v>94</v>
      </c>
      <c r="O27" s="27">
        <v>56.915999999999997</v>
      </c>
      <c r="P27" s="28">
        <v>53.3</v>
      </c>
      <c r="Q27" s="28" t="s">
        <v>94</v>
      </c>
      <c r="R27" s="31">
        <f t="shared" si="2"/>
        <v>17.900000000000006</v>
      </c>
      <c r="S27" s="45">
        <f t="shared" si="3"/>
        <v>40.183</v>
      </c>
      <c r="T27" s="27">
        <v>3.7690000000000001</v>
      </c>
      <c r="U27" s="27">
        <v>9.7029999999999994</v>
      </c>
      <c r="V27" s="1" t="s">
        <v>17</v>
      </c>
      <c r="X27" s="44">
        <v>94.897000000000006</v>
      </c>
      <c r="Y27" s="44">
        <v>56.156999999999996</v>
      </c>
      <c r="Z27" s="16">
        <f t="shared" si="4"/>
        <v>38.74</v>
      </c>
      <c r="AA27" s="16"/>
      <c r="AB27" s="43">
        <f t="shared" si="5"/>
        <v>8.5618333333333343</v>
      </c>
      <c r="AC27" s="15"/>
      <c r="AD27" s="42">
        <f t="shared" si="6"/>
        <v>9.69</v>
      </c>
      <c r="AE27" s="41">
        <f t="shared" si="7"/>
        <v>1.2999999999999901E-2</v>
      </c>
      <c r="AF27" s="40">
        <f t="shared" si="8"/>
        <v>3.7629999999999999</v>
      </c>
      <c r="AG27" s="39">
        <f t="shared" si="9"/>
        <v>6.0000000000002274E-3</v>
      </c>
      <c r="AH27" s="38">
        <f t="shared" si="10"/>
        <v>0.83931799679713726</v>
      </c>
    </row>
    <row r="28" spans="1:34" x14ac:dyDescent="0.2">
      <c r="A28" s="47" t="s">
        <v>172</v>
      </c>
      <c r="B28" s="46" t="s">
        <v>87</v>
      </c>
      <c r="C28" s="29">
        <v>24</v>
      </c>
      <c r="D28" s="27">
        <v>317.78399999999999</v>
      </c>
      <c r="E28" s="28">
        <v>75.400000000000006</v>
      </c>
      <c r="F28" s="28">
        <v>7.3</v>
      </c>
      <c r="G28" s="27">
        <v>284.577</v>
      </c>
      <c r="H28" s="28">
        <v>51.1</v>
      </c>
      <c r="I28" s="28">
        <v>3.5</v>
      </c>
      <c r="J28" s="31">
        <f t="shared" si="0"/>
        <v>24.300000000000004</v>
      </c>
      <c r="K28" s="45">
        <f t="shared" si="1"/>
        <v>33.207000000000001</v>
      </c>
      <c r="L28" s="27">
        <v>94.153000000000006</v>
      </c>
      <c r="M28" s="28">
        <v>71.3</v>
      </c>
      <c r="N28" s="28" t="s">
        <v>94</v>
      </c>
      <c r="O28" s="27">
        <v>61.761000000000003</v>
      </c>
      <c r="P28" s="28">
        <v>54</v>
      </c>
      <c r="Q28" s="28" t="s">
        <v>94</v>
      </c>
      <c r="R28" s="31">
        <f t="shared" si="2"/>
        <v>17.299999999999997</v>
      </c>
      <c r="S28" s="45">
        <f t="shared" si="3"/>
        <v>32.392000000000003</v>
      </c>
      <c r="T28" s="27">
        <v>3.2749999999999999</v>
      </c>
      <c r="U28" s="27">
        <v>9.4499999999999993</v>
      </c>
      <c r="V28" s="1" t="s">
        <v>17</v>
      </c>
      <c r="X28" s="44">
        <v>92.013999999999996</v>
      </c>
      <c r="Y28" s="44">
        <v>60.917999999999999</v>
      </c>
      <c r="Z28" s="16">
        <f t="shared" si="4"/>
        <v>31.096</v>
      </c>
      <c r="AA28" s="16"/>
      <c r="AB28" s="43">
        <f t="shared" si="5"/>
        <v>9.3191249999999997</v>
      </c>
      <c r="AC28" s="15"/>
      <c r="AD28" s="42">
        <f t="shared" si="6"/>
        <v>9.4190000000000005</v>
      </c>
      <c r="AE28" s="41">
        <f t="shared" si="7"/>
        <v>3.0999999999998806E-2</v>
      </c>
      <c r="AF28" s="40">
        <f t="shared" si="8"/>
        <v>3.2709999999999999</v>
      </c>
      <c r="AG28" s="39">
        <f t="shared" si="9"/>
        <v>4.0000000000000036E-3</v>
      </c>
      <c r="AH28" s="38">
        <f t="shared" si="10"/>
        <v>0.74180274582977568</v>
      </c>
    </row>
    <row r="29" spans="1:34" x14ac:dyDescent="0.2">
      <c r="A29" s="47" t="s">
        <v>173</v>
      </c>
      <c r="B29" s="46" t="s">
        <v>87</v>
      </c>
      <c r="C29" s="29">
        <v>24</v>
      </c>
      <c r="D29" s="27">
        <v>315.02300000000002</v>
      </c>
      <c r="E29" s="28">
        <v>77.7</v>
      </c>
      <c r="F29" s="28">
        <v>7.4</v>
      </c>
      <c r="G29" s="27">
        <v>282.11</v>
      </c>
      <c r="H29" s="28">
        <v>52.2</v>
      </c>
      <c r="I29" s="28">
        <v>3.5</v>
      </c>
      <c r="J29" s="31">
        <f t="shared" si="0"/>
        <v>25.5</v>
      </c>
      <c r="K29" s="45">
        <f t="shared" si="1"/>
        <v>32.912999999999997</v>
      </c>
      <c r="L29" s="27">
        <v>93.316999999999993</v>
      </c>
      <c r="M29" s="28">
        <v>71.8</v>
      </c>
      <c r="N29" s="28" t="s">
        <v>94</v>
      </c>
      <c r="O29" s="27">
        <v>61.146000000000001</v>
      </c>
      <c r="P29" s="28">
        <v>53.6</v>
      </c>
      <c r="Q29" s="28" t="s">
        <v>94</v>
      </c>
      <c r="R29" s="31">
        <f t="shared" ref="R29:R38" si="11">M29-P29</f>
        <v>18.199999999999996</v>
      </c>
      <c r="S29" s="45">
        <f t="shared" ref="S29:S38" si="12">ROUND(L29-O29,3)</f>
        <v>32.170999999999999</v>
      </c>
      <c r="T29" s="27">
        <v>3.32</v>
      </c>
      <c r="U29" s="27">
        <v>9.7810000000000006</v>
      </c>
      <c r="V29" s="1" t="s">
        <v>17</v>
      </c>
      <c r="X29" s="44">
        <v>91.168999999999997</v>
      </c>
      <c r="Y29" s="44">
        <v>60.323</v>
      </c>
      <c r="Z29" s="16">
        <f t="shared" si="4"/>
        <v>30.846</v>
      </c>
      <c r="AA29" s="16"/>
      <c r="AB29" s="43">
        <f t="shared" si="5"/>
        <v>9.2411250000000003</v>
      </c>
      <c r="AC29" s="15"/>
      <c r="AD29" s="42">
        <f t="shared" si="6"/>
        <v>9.7509999999999994</v>
      </c>
      <c r="AE29" s="41">
        <f t="shared" si="7"/>
        <v>3.0000000000001137E-2</v>
      </c>
      <c r="AF29" s="40">
        <f t="shared" si="8"/>
        <v>3.3130000000000002</v>
      </c>
      <c r="AG29" s="39">
        <f t="shared" si="9"/>
        <v>6.9999999999996732E-3</v>
      </c>
      <c r="AH29" s="38">
        <f t="shared" si="10"/>
        <v>0.73269292120094875</v>
      </c>
    </row>
    <row r="30" spans="1:34" x14ac:dyDescent="0.2">
      <c r="A30" s="47" t="s">
        <v>174</v>
      </c>
      <c r="B30" s="46" t="s">
        <v>87</v>
      </c>
      <c r="C30" s="29">
        <v>24</v>
      </c>
      <c r="D30" s="27">
        <v>324.04599999999999</v>
      </c>
      <c r="E30" s="28">
        <v>79.7</v>
      </c>
      <c r="F30" s="28">
        <v>7.4</v>
      </c>
      <c r="G30" s="27">
        <v>289.27</v>
      </c>
      <c r="H30" s="28">
        <v>54</v>
      </c>
      <c r="I30" s="28">
        <v>3.5</v>
      </c>
      <c r="J30" s="31">
        <f t="shared" si="0"/>
        <v>25.700000000000003</v>
      </c>
      <c r="K30" s="45">
        <f t="shared" si="1"/>
        <v>34.776000000000003</v>
      </c>
      <c r="L30" s="27">
        <v>96.608000000000004</v>
      </c>
      <c r="M30" s="28">
        <v>71.8</v>
      </c>
      <c r="N30" s="28" t="s">
        <v>94</v>
      </c>
      <c r="O30" s="27">
        <v>62.77</v>
      </c>
      <c r="P30" s="28">
        <v>54.1</v>
      </c>
      <c r="Q30" s="28" t="s">
        <v>94</v>
      </c>
      <c r="R30" s="31">
        <f t="shared" si="11"/>
        <v>17.699999999999996</v>
      </c>
      <c r="S30" s="45">
        <f t="shared" si="12"/>
        <v>33.838000000000001</v>
      </c>
      <c r="T30" s="27">
        <v>3.4350000000000001</v>
      </c>
      <c r="U30" s="27">
        <v>10.231999999999999</v>
      </c>
      <c r="V30" s="1" t="s">
        <v>17</v>
      </c>
      <c r="X30" s="44">
        <v>94.384</v>
      </c>
      <c r="Y30" s="44">
        <v>61.91</v>
      </c>
      <c r="Z30" s="16">
        <f t="shared" si="4"/>
        <v>32.473999999999997</v>
      </c>
      <c r="AA30" s="16"/>
      <c r="AB30" s="43">
        <f t="shared" si="5"/>
        <v>9.4733333333333327</v>
      </c>
      <c r="AC30" s="15"/>
      <c r="AD30" s="42">
        <f t="shared" si="6"/>
        <v>10.206</v>
      </c>
      <c r="AE30" s="41">
        <f t="shared" si="7"/>
        <v>2.5999999999999801E-2</v>
      </c>
      <c r="AF30" s="40">
        <f t="shared" si="8"/>
        <v>3.427</v>
      </c>
      <c r="AG30" s="39">
        <f t="shared" si="9"/>
        <v>8.0000000000000071E-3</v>
      </c>
      <c r="AH30" s="38">
        <f t="shared" si="10"/>
        <v>0.79579631486155034</v>
      </c>
    </row>
    <row r="31" spans="1:34" x14ac:dyDescent="0.2">
      <c r="A31" s="47" t="s">
        <v>175</v>
      </c>
      <c r="B31" s="46" t="s">
        <v>87</v>
      </c>
      <c r="C31" s="29">
        <v>24</v>
      </c>
      <c r="D31" s="27">
        <v>320.80399999999997</v>
      </c>
      <c r="E31" s="28">
        <v>80</v>
      </c>
      <c r="F31" s="28">
        <v>7.3</v>
      </c>
      <c r="G31" s="27">
        <v>285.83499999999998</v>
      </c>
      <c r="H31" s="28">
        <v>53.7</v>
      </c>
      <c r="I31" s="28">
        <v>3.5</v>
      </c>
      <c r="J31" s="31">
        <f t="shared" si="0"/>
        <v>26.299999999999997</v>
      </c>
      <c r="K31" s="45">
        <f t="shared" si="1"/>
        <v>34.969000000000001</v>
      </c>
      <c r="L31" s="27">
        <v>95.997</v>
      </c>
      <c r="M31" s="28">
        <v>71.900000000000006</v>
      </c>
      <c r="N31" s="28" t="s">
        <v>94</v>
      </c>
      <c r="O31" s="27">
        <v>61.939</v>
      </c>
      <c r="P31" s="28">
        <v>53.6</v>
      </c>
      <c r="Q31" s="28" t="s">
        <v>94</v>
      </c>
      <c r="R31" s="31">
        <f t="shared" si="11"/>
        <v>18.300000000000004</v>
      </c>
      <c r="S31" s="45">
        <f t="shared" si="12"/>
        <v>34.058</v>
      </c>
      <c r="T31" s="27">
        <v>3.4740000000000002</v>
      </c>
      <c r="U31" s="27">
        <v>10.343999999999999</v>
      </c>
      <c r="V31" s="1" t="s">
        <v>17</v>
      </c>
      <c r="X31" s="44">
        <v>93.781000000000006</v>
      </c>
      <c r="Y31" s="44">
        <v>61.103999999999999</v>
      </c>
      <c r="Z31" s="16">
        <f t="shared" si="4"/>
        <v>32.677</v>
      </c>
      <c r="AA31" s="16"/>
      <c r="AB31" s="43">
        <f t="shared" si="5"/>
        <v>9.3637916666666658</v>
      </c>
      <c r="AC31" s="15"/>
      <c r="AD31" s="42">
        <f t="shared" si="6"/>
        <v>10.315</v>
      </c>
      <c r="AE31" s="41">
        <f t="shared" si="7"/>
        <v>2.8999999999999915E-2</v>
      </c>
      <c r="AF31" s="40">
        <f t="shared" si="8"/>
        <v>3.468</v>
      </c>
      <c r="AG31" s="39">
        <f t="shared" si="9"/>
        <v>6.0000000000002274E-3</v>
      </c>
      <c r="AH31" s="38">
        <f t="shared" si="10"/>
        <v>0.80186121363723883</v>
      </c>
    </row>
    <row r="32" spans="1:34" x14ac:dyDescent="0.2">
      <c r="A32" s="47" t="s">
        <v>176</v>
      </c>
      <c r="B32" s="46" t="s">
        <v>87</v>
      </c>
      <c r="C32" s="29">
        <v>24</v>
      </c>
      <c r="D32" s="27">
        <v>297.541</v>
      </c>
      <c r="E32" s="28">
        <v>81</v>
      </c>
      <c r="F32" s="28">
        <v>7.1</v>
      </c>
      <c r="G32" s="27">
        <v>266.03399999999999</v>
      </c>
      <c r="H32" s="28">
        <v>53.1</v>
      </c>
      <c r="I32" s="28">
        <v>3.4</v>
      </c>
      <c r="J32" s="31">
        <f t="shared" ref="J32:J41" si="13">E32-H32</f>
        <v>27.9</v>
      </c>
      <c r="K32" s="45">
        <f t="shared" ref="K32:K41" si="14">ROUND(D32-G32,3)</f>
        <v>31.507000000000001</v>
      </c>
      <c r="L32" s="27">
        <v>88.168999999999997</v>
      </c>
      <c r="M32" s="28">
        <v>72.599999999999994</v>
      </c>
      <c r="N32" s="28">
        <v>0</v>
      </c>
      <c r="O32" s="27">
        <v>57.642000000000003</v>
      </c>
      <c r="P32" s="28">
        <v>53</v>
      </c>
      <c r="Q32" s="28">
        <v>0</v>
      </c>
      <c r="R32" s="31">
        <f t="shared" si="11"/>
        <v>19.599999999999994</v>
      </c>
      <c r="S32" s="45">
        <f t="shared" si="12"/>
        <v>30.527000000000001</v>
      </c>
      <c r="T32" s="27">
        <v>3.2349999999999999</v>
      </c>
      <c r="U32" s="27">
        <v>9.9819999999999993</v>
      </c>
      <c r="V32" s="1" t="s">
        <v>17</v>
      </c>
      <c r="X32" s="44">
        <v>86.100999999999999</v>
      </c>
      <c r="Y32" s="44">
        <v>56.881</v>
      </c>
      <c r="Z32" s="16">
        <f t="shared" si="4"/>
        <v>29.22</v>
      </c>
      <c r="AA32" s="16"/>
      <c r="AB32" s="43">
        <f t="shared" si="5"/>
        <v>8.7147083333333324</v>
      </c>
      <c r="AC32" s="15"/>
      <c r="AD32" s="42">
        <f t="shared" si="6"/>
        <v>9.9740000000000002</v>
      </c>
      <c r="AE32" s="41">
        <f t="shared" si="7"/>
        <v>7.9999999999991189E-3</v>
      </c>
      <c r="AF32" s="40">
        <f t="shared" si="8"/>
        <v>3.2360000000000002</v>
      </c>
      <c r="AG32" s="39">
        <f t="shared" si="9"/>
        <v>-1.000000000000334E-3</v>
      </c>
      <c r="AH32" s="38">
        <f t="shared" si="10"/>
        <v>0.85966455415473308</v>
      </c>
    </row>
    <row r="33" spans="1:38" x14ac:dyDescent="0.2">
      <c r="A33" s="47" t="s">
        <v>177</v>
      </c>
      <c r="B33" s="46" t="s">
        <v>87</v>
      </c>
      <c r="C33" s="29">
        <v>24</v>
      </c>
      <c r="D33" s="27">
        <v>245.536</v>
      </c>
      <c r="E33" s="28">
        <v>78.8</v>
      </c>
      <c r="F33" s="28">
        <v>6.3</v>
      </c>
      <c r="G33" s="27">
        <v>214.86</v>
      </c>
      <c r="H33" s="28">
        <v>49.1</v>
      </c>
      <c r="I33" s="28">
        <v>3.6</v>
      </c>
      <c r="J33" s="31">
        <f t="shared" si="13"/>
        <v>29.699999999999996</v>
      </c>
      <c r="K33" s="45">
        <f t="shared" si="14"/>
        <v>30.675999999999998</v>
      </c>
      <c r="L33" s="27">
        <v>77.02</v>
      </c>
      <c r="M33" s="28">
        <v>72.8</v>
      </c>
      <c r="N33" s="28">
        <v>0</v>
      </c>
      <c r="O33" s="27">
        <v>46.738999999999997</v>
      </c>
      <c r="P33" s="28">
        <v>50.3</v>
      </c>
      <c r="Q33" s="28">
        <v>0</v>
      </c>
      <c r="R33" s="31">
        <f t="shared" si="11"/>
        <v>22.5</v>
      </c>
      <c r="S33" s="45">
        <f t="shared" si="12"/>
        <v>30.280999999999999</v>
      </c>
      <c r="T33" s="27">
        <v>3.1549999999999998</v>
      </c>
      <c r="U33" s="27">
        <v>8.7989999999999995</v>
      </c>
      <c r="V33" s="1" t="s">
        <v>17</v>
      </c>
      <c r="X33" s="44">
        <v>75.204999999999998</v>
      </c>
      <c r="Y33" s="44">
        <v>46.182000000000002</v>
      </c>
      <c r="Z33" s="16">
        <f t="shared" si="4"/>
        <v>29.023</v>
      </c>
      <c r="AA33" s="16"/>
      <c r="AB33" s="43">
        <f t="shared" si="5"/>
        <v>7.0282499999999999</v>
      </c>
      <c r="AC33" s="15"/>
      <c r="AD33" s="86">
        <f t="shared" si="6"/>
        <v>8.7989999999999995</v>
      </c>
      <c r="AE33" s="41">
        <f t="shared" si="7"/>
        <v>0</v>
      </c>
      <c r="AF33" s="40">
        <f t="shared" si="8"/>
        <v>3.1520000000000001</v>
      </c>
      <c r="AG33" s="39">
        <f t="shared" si="9"/>
        <v>2.9999999999996696E-3</v>
      </c>
      <c r="AH33" s="38">
        <f t="shared" si="10"/>
        <v>0.76933817369449808</v>
      </c>
    </row>
    <row r="34" spans="1:38" x14ac:dyDescent="0.2">
      <c r="A34" s="47" t="s">
        <v>178</v>
      </c>
      <c r="B34" s="46" t="s">
        <v>87</v>
      </c>
      <c r="C34" s="29">
        <v>24</v>
      </c>
      <c r="D34" s="27">
        <v>300.68799999999999</v>
      </c>
      <c r="E34" s="28">
        <v>78.8</v>
      </c>
      <c r="F34" s="28">
        <v>7.2</v>
      </c>
      <c r="G34" s="27">
        <v>263.97199999999998</v>
      </c>
      <c r="H34" s="28">
        <v>51.8</v>
      </c>
      <c r="I34" s="28">
        <v>3.3</v>
      </c>
      <c r="J34" s="31">
        <f t="shared" si="13"/>
        <v>27</v>
      </c>
      <c r="K34" s="45">
        <f t="shared" si="14"/>
        <v>36.716000000000001</v>
      </c>
      <c r="L34" s="27">
        <v>89.656999999999996</v>
      </c>
      <c r="M34" s="28">
        <v>75.099999999999994</v>
      </c>
      <c r="N34" s="28">
        <v>0</v>
      </c>
      <c r="O34" s="27">
        <v>53.292000000000002</v>
      </c>
      <c r="P34" s="28">
        <v>54.7</v>
      </c>
      <c r="Q34" s="28">
        <v>0</v>
      </c>
      <c r="R34" s="31">
        <f t="shared" si="11"/>
        <v>20.399999999999991</v>
      </c>
      <c r="S34" s="45">
        <f t="shared" si="12"/>
        <v>36.365000000000002</v>
      </c>
      <c r="T34" s="27">
        <v>3.6970000000000001</v>
      </c>
      <c r="U34" s="27">
        <v>10.050000000000001</v>
      </c>
      <c r="V34" s="1" t="s">
        <v>17</v>
      </c>
      <c r="X34" s="44">
        <v>87.418000000000006</v>
      </c>
      <c r="Y34" s="44">
        <v>52.545000000000002</v>
      </c>
      <c r="Z34" s="16">
        <f t="shared" si="4"/>
        <v>34.872999999999998</v>
      </c>
      <c r="AA34" s="16"/>
      <c r="AB34" s="43">
        <f t="shared" si="5"/>
        <v>8.8094583333333318</v>
      </c>
      <c r="AC34" s="15"/>
      <c r="AD34" s="42">
        <f t="shared" si="6"/>
        <v>10.02</v>
      </c>
      <c r="AE34" s="41">
        <f t="shared" si="7"/>
        <v>3.0000000000001137E-2</v>
      </c>
      <c r="AF34" s="40">
        <f t="shared" si="8"/>
        <v>3.6909999999999998</v>
      </c>
      <c r="AG34" s="39">
        <f t="shared" si="9"/>
        <v>6.0000000000002274E-3</v>
      </c>
      <c r="AH34" s="38">
        <f t="shared" si="10"/>
        <v>0.69818011001166924</v>
      </c>
    </row>
    <row r="35" spans="1:38" x14ac:dyDescent="0.2">
      <c r="A35" s="47" t="s">
        <v>179</v>
      </c>
      <c r="B35" s="46" t="s">
        <v>87</v>
      </c>
      <c r="C35" s="29">
        <v>24</v>
      </c>
      <c r="D35" s="27">
        <v>310.14</v>
      </c>
      <c r="E35" s="28">
        <v>78.2</v>
      </c>
      <c r="F35" s="28">
        <v>7.3</v>
      </c>
      <c r="G35" s="27">
        <v>276.92899999999997</v>
      </c>
      <c r="H35" s="28">
        <v>52.2</v>
      </c>
      <c r="I35" s="28">
        <v>3.3</v>
      </c>
      <c r="J35" s="31">
        <f t="shared" si="13"/>
        <v>26</v>
      </c>
      <c r="K35" s="45">
        <f t="shared" si="14"/>
        <v>33.210999999999999</v>
      </c>
      <c r="L35" s="27">
        <v>85.653000000000006</v>
      </c>
      <c r="M35" s="28">
        <v>76.3</v>
      </c>
      <c r="N35" s="28">
        <v>0</v>
      </c>
      <c r="O35" s="27">
        <v>52.58</v>
      </c>
      <c r="P35" s="28">
        <v>56.4</v>
      </c>
      <c r="Q35" s="28">
        <v>0</v>
      </c>
      <c r="R35" s="31">
        <f t="shared" si="11"/>
        <v>19.899999999999999</v>
      </c>
      <c r="S35" s="45">
        <f t="shared" si="12"/>
        <v>33.073</v>
      </c>
      <c r="T35" s="27">
        <v>3.4489999999999998</v>
      </c>
      <c r="U35" s="27">
        <v>9.7970000000000006</v>
      </c>
      <c r="V35" s="1" t="s">
        <v>17</v>
      </c>
      <c r="X35" s="44">
        <v>83.453999999999994</v>
      </c>
      <c r="Y35" s="44">
        <v>51.8</v>
      </c>
      <c r="Z35" s="16">
        <f t="shared" si="4"/>
        <v>31.654</v>
      </c>
      <c r="AA35" s="16"/>
      <c r="AB35" s="43">
        <f t="shared" si="5"/>
        <v>9.380374999999999</v>
      </c>
      <c r="AC35" s="15"/>
      <c r="AD35" s="86">
        <f t="shared" si="6"/>
        <v>9.7970000000000006</v>
      </c>
      <c r="AE35" s="41">
        <f t="shared" si="7"/>
        <v>0</v>
      </c>
      <c r="AF35" s="40">
        <f t="shared" si="8"/>
        <v>3.4460000000000002</v>
      </c>
      <c r="AG35" s="39">
        <f t="shared" si="9"/>
        <v>2.9999999999996696E-3</v>
      </c>
      <c r="AH35" s="38">
        <f t="shared" si="10"/>
        <v>0.56223797435443701</v>
      </c>
    </row>
    <row r="36" spans="1:38" x14ac:dyDescent="0.2">
      <c r="A36" s="47" t="s">
        <v>180</v>
      </c>
      <c r="B36" s="46" t="s">
        <v>87</v>
      </c>
      <c r="C36" s="29">
        <v>24</v>
      </c>
      <c r="D36" s="27">
        <v>313.55500000000001</v>
      </c>
      <c r="E36" s="28">
        <v>78</v>
      </c>
      <c r="F36" s="28">
        <v>7.2</v>
      </c>
      <c r="G36" s="27">
        <v>281.64100000000002</v>
      </c>
      <c r="H36" s="28">
        <v>52.1</v>
      </c>
      <c r="I36" s="28">
        <v>3.3</v>
      </c>
      <c r="J36" s="31">
        <f t="shared" si="13"/>
        <v>25.9</v>
      </c>
      <c r="K36" s="45">
        <f t="shared" si="14"/>
        <v>31.914000000000001</v>
      </c>
      <c r="L36" s="27">
        <v>85.254999999999995</v>
      </c>
      <c r="M36" s="28">
        <v>76.2</v>
      </c>
      <c r="N36" s="28">
        <v>0</v>
      </c>
      <c r="O36" s="27">
        <v>53.363</v>
      </c>
      <c r="P36" s="28">
        <v>56.5</v>
      </c>
      <c r="Q36" s="28">
        <v>0</v>
      </c>
      <c r="R36" s="31">
        <f t="shared" si="11"/>
        <v>19.700000000000003</v>
      </c>
      <c r="S36" s="45">
        <f t="shared" si="12"/>
        <v>31.891999999999999</v>
      </c>
      <c r="T36" s="27">
        <v>3.3679999999999999</v>
      </c>
      <c r="U36" s="27">
        <v>9.8049999999999997</v>
      </c>
      <c r="V36" s="1" t="s">
        <v>17</v>
      </c>
      <c r="X36" s="44">
        <v>83.070999999999998</v>
      </c>
      <c r="Y36" s="44">
        <v>52.570999999999998</v>
      </c>
      <c r="Z36" s="16">
        <f t="shared" si="4"/>
        <v>30.5</v>
      </c>
      <c r="AA36" s="16"/>
      <c r="AB36" s="43">
        <f t="shared" si="5"/>
        <v>9.5445833333333336</v>
      </c>
      <c r="AC36" s="15"/>
      <c r="AD36" s="42">
        <f t="shared" si="6"/>
        <v>9.7840000000000007</v>
      </c>
      <c r="AE36" s="41">
        <f t="shared" si="7"/>
        <v>2.0999999999999019E-2</v>
      </c>
      <c r="AF36" s="40">
        <f t="shared" si="8"/>
        <v>3.36</v>
      </c>
      <c r="AG36" s="39">
        <f t="shared" si="9"/>
        <v>8.0000000000000071E-3</v>
      </c>
      <c r="AH36" s="38">
        <f t="shared" si="10"/>
        <v>0.5020575839455198</v>
      </c>
    </row>
    <row r="37" spans="1:38" x14ac:dyDescent="0.2">
      <c r="A37" s="47" t="s">
        <v>181</v>
      </c>
      <c r="B37" s="46" t="s">
        <v>87</v>
      </c>
      <c r="C37" s="29">
        <v>24</v>
      </c>
      <c r="D37" s="27">
        <v>278.56900000000002</v>
      </c>
      <c r="E37" s="28">
        <v>78.2</v>
      </c>
      <c r="F37" s="28">
        <v>7.3</v>
      </c>
      <c r="G37" s="27">
        <v>246.441</v>
      </c>
      <c r="H37" s="28">
        <v>50.8</v>
      </c>
      <c r="I37" s="28">
        <v>3.3</v>
      </c>
      <c r="J37" s="31">
        <f t="shared" si="13"/>
        <v>27.400000000000006</v>
      </c>
      <c r="K37" s="45">
        <f t="shared" si="14"/>
        <v>32.128</v>
      </c>
      <c r="L37" s="27">
        <v>83.673000000000002</v>
      </c>
      <c r="M37" s="28">
        <v>75.599999999999994</v>
      </c>
      <c r="N37" s="28">
        <v>0</v>
      </c>
      <c r="O37" s="27">
        <v>51.393999999999998</v>
      </c>
      <c r="P37" s="28">
        <v>55.5</v>
      </c>
      <c r="Q37" s="28">
        <v>0</v>
      </c>
      <c r="R37" s="31">
        <f t="shared" si="11"/>
        <v>20.099999999999994</v>
      </c>
      <c r="S37" s="45">
        <f t="shared" si="12"/>
        <v>32.279000000000003</v>
      </c>
      <c r="T37" s="27">
        <v>3.3580000000000001</v>
      </c>
      <c r="U37" s="27">
        <v>9.2650000000000006</v>
      </c>
      <c r="V37" s="1" t="s">
        <v>17</v>
      </c>
      <c r="X37" s="44">
        <v>81.56</v>
      </c>
      <c r="Y37" s="44">
        <v>50.655000000000001</v>
      </c>
      <c r="Z37" s="16">
        <f t="shared" si="4"/>
        <v>30.905000000000001</v>
      </c>
      <c r="AA37" s="16"/>
      <c r="AB37" s="43">
        <f t="shared" si="5"/>
        <v>8.1577500000000001</v>
      </c>
      <c r="AC37" s="15"/>
      <c r="AD37" s="86">
        <f t="shared" si="6"/>
        <v>9.2650000000000006</v>
      </c>
      <c r="AE37" s="41">
        <f t="shared" si="7"/>
        <v>0</v>
      </c>
      <c r="AF37" s="40">
        <f t="shared" si="8"/>
        <v>3.355</v>
      </c>
      <c r="AG37" s="39">
        <f t="shared" si="9"/>
        <v>3.0000000000001137E-3</v>
      </c>
      <c r="AH37" s="38">
        <f t="shared" si="10"/>
        <v>0.49626482606384448</v>
      </c>
    </row>
    <row r="38" spans="1:38" x14ac:dyDescent="0.2">
      <c r="A38" s="47" t="s">
        <v>182</v>
      </c>
      <c r="B38" s="46" t="s">
        <v>87</v>
      </c>
      <c r="C38" s="29">
        <v>24</v>
      </c>
      <c r="D38" s="27">
        <v>278.02800000000002</v>
      </c>
      <c r="E38" s="28">
        <v>77.900000000000006</v>
      </c>
      <c r="F38" s="28">
        <v>7.3</v>
      </c>
      <c r="G38" s="27">
        <v>245.53100000000001</v>
      </c>
      <c r="H38" s="28">
        <v>50.5</v>
      </c>
      <c r="I38" s="28">
        <v>3.3</v>
      </c>
      <c r="J38" s="31">
        <f t="shared" si="13"/>
        <v>27.400000000000006</v>
      </c>
      <c r="K38" s="45">
        <f t="shared" si="14"/>
        <v>32.497</v>
      </c>
      <c r="L38" s="27">
        <v>87.582999999999998</v>
      </c>
      <c r="M38" s="28">
        <v>74.7</v>
      </c>
      <c r="N38" s="28">
        <v>0</v>
      </c>
      <c r="O38" s="27">
        <v>54.901000000000003</v>
      </c>
      <c r="P38" s="28">
        <v>55.2</v>
      </c>
      <c r="Q38" s="28">
        <v>0</v>
      </c>
      <c r="R38" s="31">
        <f t="shared" si="11"/>
        <v>19.5</v>
      </c>
      <c r="S38" s="45">
        <f t="shared" si="12"/>
        <v>32.682000000000002</v>
      </c>
      <c r="T38" s="27">
        <v>3.4</v>
      </c>
      <c r="U38" s="27">
        <v>9.2929999999999993</v>
      </c>
      <c r="V38" s="1" t="s">
        <v>17</v>
      </c>
      <c r="X38" s="44">
        <v>85.418000000000006</v>
      </c>
      <c r="Y38" s="44">
        <v>54.12</v>
      </c>
      <c r="Z38" s="16">
        <f t="shared" si="4"/>
        <v>31.297999999999998</v>
      </c>
      <c r="AA38" s="16"/>
      <c r="AB38" s="43">
        <f t="shared" si="5"/>
        <v>7.9754583333333331</v>
      </c>
      <c r="AC38" s="15"/>
      <c r="AD38" s="42">
        <f t="shared" si="6"/>
        <v>9.2590000000000003</v>
      </c>
      <c r="AE38" s="41">
        <f t="shared" si="7"/>
        <v>3.399999999999892E-2</v>
      </c>
      <c r="AF38" s="40">
        <f t="shared" si="8"/>
        <v>3.3929999999999998</v>
      </c>
      <c r="AG38" s="39">
        <f t="shared" si="9"/>
        <v>7.0000000000001172E-3</v>
      </c>
      <c r="AH38" s="38">
        <f t="shared" si="10"/>
        <v>0.48832937592401843</v>
      </c>
    </row>
    <row r="39" spans="1:38" x14ac:dyDescent="0.2">
      <c r="A39" s="47" t="s">
        <v>183</v>
      </c>
      <c r="B39" s="46" t="s">
        <v>87</v>
      </c>
      <c r="C39" s="29">
        <v>24</v>
      </c>
      <c r="D39" s="27">
        <v>278.92899999999997</v>
      </c>
      <c r="E39" s="28">
        <v>78.3</v>
      </c>
      <c r="F39" s="28">
        <v>7.3</v>
      </c>
      <c r="G39" s="27">
        <v>248.17400000000001</v>
      </c>
      <c r="H39" s="28">
        <v>50.9</v>
      </c>
      <c r="I39" s="28">
        <v>3.3</v>
      </c>
      <c r="J39" s="31">
        <f t="shared" si="13"/>
        <v>27.4</v>
      </c>
      <c r="K39" s="45">
        <f t="shared" si="14"/>
        <v>30.754999999999999</v>
      </c>
      <c r="L39" s="27">
        <v>86.006</v>
      </c>
      <c r="M39" s="28">
        <v>75</v>
      </c>
      <c r="N39" s="28">
        <v>0</v>
      </c>
      <c r="O39" s="27">
        <v>55.167000000000002</v>
      </c>
      <c r="P39" s="28">
        <v>55.3</v>
      </c>
      <c r="Q39" s="28">
        <v>0</v>
      </c>
      <c r="R39" s="31">
        <f t="shared" ref="R39:R46" si="15">M39-P39</f>
        <v>19.700000000000003</v>
      </c>
      <c r="S39" s="45">
        <f t="shared" ref="S39:S46" si="16">ROUND(L39-O39,3)</f>
        <v>30.838999999999999</v>
      </c>
      <c r="T39" s="27">
        <v>3.29</v>
      </c>
      <c r="U39" s="27">
        <v>9.2319999999999993</v>
      </c>
      <c r="V39" s="1" t="s">
        <v>17</v>
      </c>
      <c r="X39" s="44">
        <v>83.864000000000004</v>
      </c>
      <c r="Y39" s="44">
        <v>54.38</v>
      </c>
      <c r="Z39" s="16">
        <f t="shared" si="4"/>
        <v>29.484000000000002</v>
      </c>
      <c r="AA39" s="16"/>
      <c r="AB39" s="43">
        <f t="shared" si="5"/>
        <v>8.0747499999999999</v>
      </c>
      <c r="AC39" s="15"/>
      <c r="AD39" s="42">
        <f t="shared" si="6"/>
        <v>9.2080000000000002</v>
      </c>
      <c r="AE39" s="41">
        <f t="shared" si="7"/>
        <v>2.3999999999999133E-2</v>
      </c>
      <c r="AF39" s="40">
        <f t="shared" si="8"/>
        <v>3.2829999999999999</v>
      </c>
      <c r="AG39" s="39">
        <f t="shared" si="9"/>
        <v>7.0000000000001172E-3</v>
      </c>
      <c r="AH39" s="38">
        <f t="shared" si="10"/>
        <v>0.51214067549380571</v>
      </c>
    </row>
    <row r="40" spans="1:38" x14ac:dyDescent="0.2">
      <c r="A40" s="47" t="s">
        <v>184</v>
      </c>
      <c r="B40" s="46" t="s">
        <v>87</v>
      </c>
      <c r="C40" s="29">
        <v>24</v>
      </c>
      <c r="D40" s="27">
        <v>283.39600000000002</v>
      </c>
      <c r="E40" s="28">
        <v>78</v>
      </c>
      <c r="F40" s="28">
        <v>7.3</v>
      </c>
      <c r="G40" s="27">
        <v>248.01499999999999</v>
      </c>
      <c r="H40" s="28">
        <v>51.1</v>
      </c>
      <c r="I40" s="28">
        <v>3.3</v>
      </c>
      <c r="J40" s="31">
        <f t="shared" si="13"/>
        <v>26.9</v>
      </c>
      <c r="K40" s="45">
        <f t="shared" si="14"/>
        <v>35.381</v>
      </c>
      <c r="L40" s="27">
        <v>90.516000000000005</v>
      </c>
      <c r="M40" s="28">
        <v>74.8</v>
      </c>
      <c r="N40" s="28">
        <v>0</v>
      </c>
      <c r="O40" s="27">
        <v>55.468000000000004</v>
      </c>
      <c r="P40" s="28">
        <v>55.6</v>
      </c>
      <c r="Q40" s="28">
        <v>0</v>
      </c>
      <c r="R40" s="31">
        <f t="shared" si="15"/>
        <v>19.199999999999996</v>
      </c>
      <c r="S40" s="45">
        <f t="shared" si="16"/>
        <v>35.048000000000002</v>
      </c>
      <c r="T40" s="27">
        <v>3.5720000000000001</v>
      </c>
      <c r="U40" s="27">
        <v>9.4550000000000001</v>
      </c>
      <c r="V40" s="1" t="s">
        <v>17</v>
      </c>
      <c r="X40" s="44">
        <v>88.272000000000006</v>
      </c>
      <c r="Y40" s="44">
        <v>54.668999999999997</v>
      </c>
      <c r="Z40" s="16">
        <f t="shared" si="4"/>
        <v>33.603000000000002</v>
      </c>
      <c r="AA40" s="16"/>
      <c r="AB40" s="43">
        <f t="shared" si="5"/>
        <v>8.0560833333333335</v>
      </c>
      <c r="AC40" s="15"/>
      <c r="AD40" s="42">
        <f t="shared" si="6"/>
        <v>9.4309999999999992</v>
      </c>
      <c r="AE40" s="41">
        <f t="shared" si="7"/>
        <v>2.4000000000000909E-2</v>
      </c>
      <c r="AF40" s="40">
        <f t="shared" si="8"/>
        <v>3.5630000000000002</v>
      </c>
      <c r="AG40" s="39">
        <f t="shared" si="9"/>
        <v>8.999999999999897E-3</v>
      </c>
      <c r="AH40" s="38">
        <f t="shared" si="10"/>
        <v>0.71689212346027409</v>
      </c>
      <c r="AJ40" s="48"/>
      <c r="AK40" s="48"/>
      <c r="AL40" s="48"/>
    </row>
    <row r="41" spans="1:38" x14ac:dyDescent="0.2">
      <c r="A41" s="47" t="s">
        <v>185</v>
      </c>
      <c r="B41" s="46" t="s">
        <v>87</v>
      </c>
      <c r="C41" s="29">
        <v>24</v>
      </c>
      <c r="D41" s="27">
        <v>286.286</v>
      </c>
      <c r="E41" s="28">
        <v>78.099999999999994</v>
      </c>
      <c r="F41" s="28">
        <v>7.3</v>
      </c>
      <c r="G41" s="27">
        <v>246.851</v>
      </c>
      <c r="H41" s="28">
        <v>51.2</v>
      </c>
      <c r="I41" s="28">
        <v>3.3</v>
      </c>
      <c r="J41" s="31">
        <f t="shared" si="13"/>
        <v>26.899999999999991</v>
      </c>
      <c r="K41" s="45">
        <f t="shared" si="14"/>
        <v>39.435000000000002</v>
      </c>
      <c r="L41" s="27">
        <v>94.221000000000004</v>
      </c>
      <c r="M41" s="28">
        <v>74.8</v>
      </c>
      <c r="N41" s="28">
        <v>0</v>
      </c>
      <c r="O41" s="27">
        <v>55.058999999999997</v>
      </c>
      <c r="P41" s="28">
        <v>55.4</v>
      </c>
      <c r="Q41" s="28">
        <v>0</v>
      </c>
      <c r="R41" s="31">
        <f t="shared" si="15"/>
        <v>19.399999999999999</v>
      </c>
      <c r="S41" s="45">
        <f t="shared" si="16"/>
        <v>39.161999999999999</v>
      </c>
      <c r="T41" s="27">
        <v>3.871</v>
      </c>
      <c r="U41" s="27">
        <v>9.7479999999999993</v>
      </c>
      <c r="V41" s="1" t="s">
        <v>17</v>
      </c>
      <c r="X41" s="44">
        <v>91.888000000000005</v>
      </c>
      <c r="Y41" s="44">
        <v>54.27</v>
      </c>
      <c r="Z41" s="16">
        <f t="shared" si="4"/>
        <v>37.618000000000002</v>
      </c>
      <c r="AA41" s="16"/>
      <c r="AB41" s="43">
        <f t="shared" si="5"/>
        <v>8.0242083333333323</v>
      </c>
      <c r="AC41" s="15"/>
      <c r="AD41" s="42">
        <f t="shared" si="6"/>
        <v>9.7200000000000006</v>
      </c>
      <c r="AE41" s="41">
        <f t="shared" si="7"/>
        <v>2.7999999999998693E-2</v>
      </c>
      <c r="AF41" s="40">
        <f t="shared" si="8"/>
        <v>3.867</v>
      </c>
      <c r="AG41" s="39">
        <f t="shared" si="9"/>
        <v>4.0000000000000036E-3</v>
      </c>
      <c r="AH41" s="38">
        <f t="shared" si="10"/>
        <v>0.73607155733620688</v>
      </c>
      <c r="AJ41" s="48"/>
      <c r="AK41" s="48"/>
      <c r="AL41" s="48"/>
    </row>
    <row r="42" spans="1:38" x14ac:dyDescent="0.2">
      <c r="A42" s="47" t="s">
        <v>186</v>
      </c>
      <c r="B42" s="46" t="s">
        <v>87</v>
      </c>
      <c r="C42" s="29">
        <v>24</v>
      </c>
      <c r="D42" s="27">
        <v>280.45400000000001</v>
      </c>
      <c r="E42" s="28">
        <v>78</v>
      </c>
      <c r="F42" s="28">
        <v>7.3</v>
      </c>
      <c r="G42" s="27">
        <v>247.98400000000001</v>
      </c>
      <c r="H42" s="28">
        <v>51</v>
      </c>
      <c r="I42" s="28">
        <v>3.3</v>
      </c>
      <c r="J42" s="31">
        <f>E42-H42</f>
        <v>27</v>
      </c>
      <c r="K42" s="45">
        <f>ROUND(D42-G42,3)</f>
        <v>32.47</v>
      </c>
      <c r="L42" s="27">
        <v>87.905000000000001</v>
      </c>
      <c r="M42" s="28">
        <v>74.900000000000006</v>
      </c>
      <c r="N42" s="28">
        <v>0</v>
      </c>
      <c r="O42" s="27">
        <v>55.255000000000003</v>
      </c>
      <c r="P42" s="28">
        <v>55.3</v>
      </c>
      <c r="Q42" s="28">
        <v>0</v>
      </c>
      <c r="R42" s="31">
        <f t="shared" si="15"/>
        <v>19.600000000000009</v>
      </c>
      <c r="S42" s="45">
        <f t="shared" si="16"/>
        <v>32.65</v>
      </c>
      <c r="T42" s="27">
        <v>3.41</v>
      </c>
      <c r="U42" s="27">
        <v>9.26</v>
      </c>
      <c r="V42" s="1" t="s">
        <v>17</v>
      </c>
      <c r="X42" s="44">
        <v>85.724999999999994</v>
      </c>
      <c r="Y42" s="44">
        <v>54.466000000000001</v>
      </c>
      <c r="Z42" s="16">
        <f t="shared" si="4"/>
        <v>31.259</v>
      </c>
      <c r="AA42" s="16"/>
      <c r="AB42" s="43">
        <f t="shared" si="5"/>
        <v>8.06325</v>
      </c>
      <c r="AC42" s="15"/>
      <c r="AD42" s="42">
        <f t="shared" si="6"/>
        <v>9.2279999999999998</v>
      </c>
      <c r="AE42" s="41">
        <f t="shared" si="7"/>
        <v>3.2000000000000028E-2</v>
      </c>
      <c r="AF42" s="40">
        <f t="shared" si="8"/>
        <v>3.4089999999999998</v>
      </c>
      <c r="AG42" s="39">
        <f t="shared" si="9"/>
        <v>1.000000000000334E-3</v>
      </c>
      <c r="AH42" s="38">
        <f t="shared" si="10"/>
        <v>0.48833795728756629</v>
      </c>
      <c r="AJ42" s="48"/>
      <c r="AK42" s="48"/>
      <c r="AL42" s="48"/>
    </row>
    <row r="43" spans="1:38" x14ac:dyDescent="0.2">
      <c r="A43" s="47" t="s">
        <v>187</v>
      </c>
      <c r="B43" s="46" t="s">
        <v>87</v>
      </c>
      <c r="C43" s="29">
        <v>24</v>
      </c>
      <c r="D43" s="27">
        <v>283.16899999999998</v>
      </c>
      <c r="E43" s="28">
        <v>78.3</v>
      </c>
      <c r="F43" s="28">
        <v>7.4</v>
      </c>
      <c r="G43" s="27">
        <v>249.696</v>
      </c>
      <c r="H43" s="28">
        <v>51.1</v>
      </c>
      <c r="I43" s="28">
        <v>3.4</v>
      </c>
      <c r="J43" s="31">
        <f>E43-H43</f>
        <v>27.199999999999996</v>
      </c>
      <c r="K43" s="45">
        <f>ROUND(D43-G43,3)</f>
        <v>33.472999999999999</v>
      </c>
      <c r="L43" s="27">
        <v>89.138999999999996</v>
      </c>
      <c r="M43" s="28">
        <v>74.900000000000006</v>
      </c>
      <c r="N43" s="28">
        <v>0</v>
      </c>
      <c r="O43" s="27">
        <v>55.582999999999998</v>
      </c>
      <c r="P43" s="28">
        <v>55.4</v>
      </c>
      <c r="Q43" s="28">
        <v>0</v>
      </c>
      <c r="R43" s="31">
        <f t="shared" si="15"/>
        <v>19.500000000000007</v>
      </c>
      <c r="S43" s="45">
        <f t="shared" si="16"/>
        <v>33.555999999999997</v>
      </c>
      <c r="T43" s="27">
        <v>3.4860000000000002</v>
      </c>
      <c r="U43" s="27">
        <v>9.4239999999999995</v>
      </c>
      <c r="V43" s="1" t="s">
        <v>17</v>
      </c>
      <c r="X43" s="44">
        <v>86.923000000000002</v>
      </c>
      <c r="Y43" s="44">
        <v>54.787999999999997</v>
      </c>
      <c r="Z43" s="16">
        <f t="shared" si="4"/>
        <v>32.134999999999998</v>
      </c>
      <c r="AA43" s="16"/>
      <c r="AB43" s="43">
        <f t="shared" si="5"/>
        <v>8.1211666666666673</v>
      </c>
      <c r="AC43" s="15"/>
      <c r="AD43" s="42">
        <f t="shared" si="6"/>
        <v>9.4130000000000003</v>
      </c>
      <c r="AE43" s="41">
        <f t="shared" si="7"/>
        <v>1.0999999999999233E-2</v>
      </c>
      <c r="AF43" s="40">
        <f t="shared" si="8"/>
        <v>3.4750000000000001</v>
      </c>
      <c r="AG43" s="39">
        <f t="shared" si="9"/>
        <v>1.1000000000000121E-2</v>
      </c>
      <c r="AH43" s="38">
        <f t="shared" si="10"/>
        <v>0.53585159554017725</v>
      </c>
      <c r="AJ43" s="48"/>
      <c r="AK43" s="48"/>
      <c r="AL43" s="48"/>
    </row>
    <row r="44" spans="1:38" x14ac:dyDescent="0.2">
      <c r="A44" s="47" t="s">
        <v>188</v>
      </c>
      <c r="B44" s="46" t="s">
        <v>87</v>
      </c>
      <c r="C44" s="29">
        <v>24</v>
      </c>
      <c r="D44" s="27">
        <v>276.51</v>
      </c>
      <c r="E44" s="28">
        <v>78.900000000000006</v>
      </c>
      <c r="F44" s="28">
        <v>7.3</v>
      </c>
      <c r="G44" s="27">
        <v>243.07300000000001</v>
      </c>
      <c r="H44" s="28">
        <v>50.5</v>
      </c>
      <c r="I44" s="28">
        <v>3.4</v>
      </c>
      <c r="J44" s="31">
        <f>E44-H44</f>
        <v>28.400000000000006</v>
      </c>
      <c r="K44" s="45">
        <f>ROUND(D44-G44,3)</f>
        <v>33.436999999999998</v>
      </c>
      <c r="L44" s="27">
        <v>88.024000000000001</v>
      </c>
      <c r="M44" s="28">
        <v>75.2</v>
      </c>
      <c r="N44" s="28">
        <v>0</v>
      </c>
      <c r="O44" s="27">
        <v>54.332000000000001</v>
      </c>
      <c r="P44" s="28">
        <v>55.1</v>
      </c>
      <c r="Q44" s="28">
        <v>0</v>
      </c>
      <c r="R44" s="31">
        <f t="shared" si="15"/>
        <v>20.100000000000001</v>
      </c>
      <c r="S44" s="45">
        <f t="shared" si="16"/>
        <v>33.692</v>
      </c>
      <c r="T44" s="27">
        <v>3.508</v>
      </c>
      <c r="U44" s="27">
        <v>9.5459999999999994</v>
      </c>
      <c r="V44" s="1" t="s">
        <v>17</v>
      </c>
      <c r="X44" s="44">
        <v>85.822999999999993</v>
      </c>
      <c r="Y44" s="44">
        <v>53.561</v>
      </c>
      <c r="Z44" s="16">
        <f t="shared" si="4"/>
        <v>32.262</v>
      </c>
      <c r="AA44" s="16"/>
      <c r="AB44" s="43">
        <f t="shared" si="5"/>
        <v>7.8963333333333336</v>
      </c>
      <c r="AC44" s="15"/>
      <c r="AD44" s="42">
        <f t="shared" si="6"/>
        <v>9.5410000000000004</v>
      </c>
      <c r="AE44" s="41">
        <f t="shared" si="7"/>
        <v>4.9999999999990052E-3</v>
      </c>
      <c r="AF44" s="40">
        <f t="shared" si="8"/>
        <v>3.5030000000000001</v>
      </c>
      <c r="AG44" s="39">
        <f t="shared" si="9"/>
        <v>4.9999999999998934E-3</v>
      </c>
      <c r="AH44" s="38">
        <f t="shared" si="10"/>
        <v>0.4833938775594151</v>
      </c>
      <c r="AJ44" s="48"/>
      <c r="AK44" s="48"/>
      <c r="AL44" s="48"/>
    </row>
    <row r="45" spans="1:38" x14ac:dyDescent="0.2">
      <c r="A45" s="47" t="s">
        <v>189</v>
      </c>
      <c r="B45" s="46" t="s">
        <v>87</v>
      </c>
      <c r="C45" s="29">
        <v>24</v>
      </c>
      <c r="D45" s="27">
        <v>284.08100000000002</v>
      </c>
      <c r="E45" s="28">
        <v>81.099999999999994</v>
      </c>
      <c r="F45" s="28">
        <v>7.5</v>
      </c>
      <c r="G45" s="27">
        <v>250.96199999999999</v>
      </c>
      <c r="H45" s="28">
        <v>52.5</v>
      </c>
      <c r="I45" s="28">
        <v>3.3</v>
      </c>
      <c r="J45" s="31">
        <f>E45-H45</f>
        <v>28.599999999999994</v>
      </c>
      <c r="K45" s="45">
        <f>ROUND(D45-G45,3)</f>
        <v>33.119</v>
      </c>
      <c r="L45" s="27">
        <v>89.41</v>
      </c>
      <c r="M45" s="28">
        <v>75.7</v>
      </c>
      <c r="N45" s="28">
        <v>0</v>
      </c>
      <c r="O45" s="27">
        <v>55.914999999999999</v>
      </c>
      <c r="P45" s="28">
        <v>55.2</v>
      </c>
      <c r="Q45" s="28">
        <v>0</v>
      </c>
      <c r="R45" s="31">
        <f t="shared" si="15"/>
        <v>20.5</v>
      </c>
      <c r="S45" s="45">
        <f t="shared" si="16"/>
        <v>33.494999999999997</v>
      </c>
      <c r="T45" s="27">
        <v>3.5619999999999998</v>
      </c>
      <c r="U45" s="27">
        <v>9.8859999999999992</v>
      </c>
      <c r="V45" s="1" t="s">
        <v>17</v>
      </c>
      <c r="X45" s="44">
        <v>87.144999999999996</v>
      </c>
      <c r="Y45" s="44">
        <v>55.119</v>
      </c>
      <c r="Z45" s="16">
        <f t="shared" si="4"/>
        <v>32.026000000000003</v>
      </c>
      <c r="AA45" s="16"/>
      <c r="AB45" s="43">
        <f t="shared" si="5"/>
        <v>8.160124999999999</v>
      </c>
      <c r="AC45" s="15"/>
      <c r="AD45" s="42">
        <f t="shared" si="6"/>
        <v>9.8629999999999995</v>
      </c>
      <c r="AE45" s="41">
        <f t="shared" si="7"/>
        <v>2.2999999999999687E-2</v>
      </c>
      <c r="AF45" s="40">
        <f t="shared" si="8"/>
        <v>3.5539999999999998</v>
      </c>
      <c r="AG45" s="39">
        <f t="shared" si="9"/>
        <v>8.0000000000000071E-3</v>
      </c>
      <c r="AH45" s="38">
        <f t="shared" si="10"/>
        <v>0.43552410325068991</v>
      </c>
      <c r="AJ45" s="48"/>
      <c r="AK45" s="48"/>
      <c r="AL45" s="48"/>
    </row>
    <row r="46" spans="1:38" x14ac:dyDescent="0.2">
      <c r="A46" s="47" t="s">
        <v>190</v>
      </c>
      <c r="B46" s="46" t="s">
        <v>87</v>
      </c>
      <c r="C46" s="29">
        <v>24</v>
      </c>
      <c r="D46" s="27">
        <v>288.70699999999999</v>
      </c>
      <c r="E46" s="28">
        <v>81.3</v>
      </c>
      <c r="F46" s="28">
        <v>7.6</v>
      </c>
      <c r="G46" s="27">
        <v>256.22899999999998</v>
      </c>
      <c r="H46" s="28">
        <v>53.4</v>
      </c>
      <c r="I46" s="28">
        <v>3.3</v>
      </c>
      <c r="J46" s="31">
        <f>E46-H46</f>
        <v>27.9</v>
      </c>
      <c r="K46" s="45">
        <f>ROUND(D46-G46,3)</f>
        <v>32.478000000000002</v>
      </c>
      <c r="L46" s="27">
        <v>89.894999999999996</v>
      </c>
      <c r="M46" s="28">
        <v>75.7</v>
      </c>
      <c r="N46" s="28">
        <v>0</v>
      </c>
      <c r="O46" s="27">
        <v>56.866</v>
      </c>
      <c r="P46" s="28">
        <v>55.5</v>
      </c>
      <c r="Q46" s="28">
        <v>0</v>
      </c>
      <c r="R46" s="31">
        <f t="shared" si="15"/>
        <v>20.200000000000003</v>
      </c>
      <c r="S46" s="45">
        <f t="shared" si="16"/>
        <v>33.029000000000003</v>
      </c>
      <c r="T46" s="27">
        <v>3.5259999999999998</v>
      </c>
      <c r="U46" s="27">
        <v>9.8149999999999995</v>
      </c>
      <c r="V46" s="1" t="s">
        <v>17</v>
      </c>
      <c r="X46" s="44">
        <v>87.62</v>
      </c>
      <c r="Y46" s="44">
        <v>56.048000000000002</v>
      </c>
      <c r="Z46" s="16">
        <f t="shared" si="4"/>
        <v>31.571999999999999</v>
      </c>
      <c r="AA46" s="16"/>
      <c r="AB46" s="43">
        <f t="shared" si="5"/>
        <v>8.3408749999999987</v>
      </c>
      <c r="AC46" s="15"/>
      <c r="AD46" s="42">
        <f t="shared" si="6"/>
        <v>9.7889999999999997</v>
      </c>
      <c r="AE46" s="41">
        <f t="shared" si="7"/>
        <v>2.5999999999999801E-2</v>
      </c>
      <c r="AF46" s="40">
        <f t="shared" si="8"/>
        <v>3.5219999999999998</v>
      </c>
      <c r="AG46" s="39">
        <f t="shared" si="9"/>
        <v>4.0000000000000036E-3</v>
      </c>
      <c r="AH46" s="38">
        <f t="shared" si="10"/>
        <v>0.35358995273759114</v>
      </c>
    </row>
    <row r="47" spans="1:38" x14ac:dyDescent="0.2">
      <c r="A47" s="29" t="s">
        <v>16</v>
      </c>
      <c r="B47" s="29"/>
      <c r="C47" s="29"/>
      <c r="D47" s="27">
        <f>ROUND(AVERAGE(D17:D46),3)</f>
        <v>302.01299999999998</v>
      </c>
      <c r="E47" s="28">
        <f>ROUND(AVERAGE(E17:E46),1)</f>
        <v>77.5</v>
      </c>
      <c r="F47" s="33">
        <f>IF(SUM(F17:F46)=0,0,ROUND(AVERAGE(F17:F46),1))</f>
        <v>7.2</v>
      </c>
      <c r="G47" s="27">
        <f>ROUND(AVERAGE(G17:G46),3)</f>
        <v>267.91800000000001</v>
      </c>
      <c r="H47" s="28">
        <f>ROUND(AVERAGE(H17:H46),1)</f>
        <v>51.3</v>
      </c>
      <c r="I47" s="33">
        <f>IF(SUM(I17:I46)=0,0,ROUND(AVERAGE(I17:I46),1))</f>
        <v>3.4</v>
      </c>
      <c r="J47" s="31">
        <f>ROUND(AVERAGE(J17:J46),1)</f>
        <v>26.2</v>
      </c>
      <c r="K47" s="27">
        <f>ROUND(AVERAGE(K17:K46),3)</f>
        <v>34.094999999999999</v>
      </c>
      <c r="L47" s="27">
        <f>ROUND(AVERAGE(L17:L46),3)</f>
        <v>90.456999999999994</v>
      </c>
      <c r="M47" s="28">
        <f>ROUND(AVERAGE(M17:M46),1)</f>
        <v>73.3</v>
      </c>
      <c r="N47" s="32">
        <f>IF(SUM(N17:N46)=0,0,ROUND(AVERAGE(N17:N46),1))</f>
        <v>0</v>
      </c>
      <c r="O47" s="27">
        <f>ROUND(AVERAGE(O17:O46),3)</f>
        <v>56.832000000000001</v>
      </c>
      <c r="P47" s="28">
        <f>ROUND(AVERAGE(P17:P46),1)</f>
        <v>54.3</v>
      </c>
      <c r="Q47" s="32">
        <f>IF(SUM(Q17:Q46)=0,0,ROUND(AVERAGE(Q17:Q46),1))</f>
        <v>0</v>
      </c>
      <c r="R47" s="31">
        <f>ROUND(AVERAGE(R17:R46),1)</f>
        <v>19</v>
      </c>
      <c r="S47" s="27">
        <f>ROUND(AVERAGE(S17:S46),3)</f>
        <v>33.625999999999998</v>
      </c>
      <c r="T47" s="27"/>
      <c r="U47" s="27"/>
      <c r="X47" s="30"/>
      <c r="Y47" s="30"/>
      <c r="Z47" s="30"/>
      <c r="AA47" s="30"/>
    </row>
    <row r="48" spans="1:38" x14ac:dyDescent="0.2">
      <c r="A48" s="29" t="s">
        <v>15</v>
      </c>
      <c r="B48" s="29"/>
      <c r="C48" s="29">
        <f>SUM(C17:C46)</f>
        <v>720</v>
      </c>
      <c r="D48" s="27">
        <f>SUM(D17:D46)</f>
        <v>9060.3890000000029</v>
      </c>
      <c r="E48" s="28"/>
      <c r="F48" s="28"/>
      <c r="G48" s="27">
        <f>SUM(G17:G46)</f>
        <v>8037.5410000000002</v>
      </c>
      <c r="H48" s="28"/>
      <c r="I48" s="28"/>
      <c r="J48" s="28"/>
      <c r="K48" s="27">
        <f>SUM(K17:K46)</f>
        <v>1022.8480000000001</v>
      </c>
      <c r="L48" s="27">
        <f>SUM(L17:L46)</f>
        <v>2713.7240000000002</v>
      </c>
      <c r="M48" s="28"/>
      <c r="N48" s="28"/>
      <c r="O48" s="27">
        <f>SUM(O17:O46)</f>
        <v>1704.9510000000002</v>
      </c>
      <c r="P48" s="28"/>
      <c r="Q48" s="28"/>
      <c r="R48" s="28"/>
      <c r="S48" s="87">
        <f>SUM(S17:S46)</f>
        <v>1008.7730000000001</v>
      </c>
      <c r="T48" s="27">
        <f>SUM(T17:T46)</f>
        <v>102.96599999999999</v>
      </c>
      <c r="U48" s="27">
        <f>SUM(U17:U46)</f>
        <v>288.983</v>
      </c>
      <c r="X48" s="16">
        <f>SUM(X17:X46)</f>
        <v>2648.918999999999</v>
      </c>
      <c r="Y48" s="16">
        <f>SUM(Y17:Y46)</f>
        <v>1681.4259999999997</v>
      </c>
      <c r="Z48" s="16">
        <f>SUM(Z17:Z46)</f>
        <v>967.49300000000017</v>
      </c>
      <c r="AA48" s="16"/>
      <c r="AC48" s="15"/>
    </row>
    <row r="49" spans="1:34" x14ac:dyDescent="0.2">
      <c r="X49" s="16"/>
      <c r="Y49" s="16"/>
      <c r="Z49" s="16"/>
      <c r="AA49" s="16"/>
      <c r="AC49" s="15"/>
      <c r="AD49" s="25">
        <f>31-COUNTIF(A17:A46,"")</f>
        <v>31</v>
      </c>
    </row>
    <row r="50" spans="1:34" x14ac:dyDescent="0.2">
      <c r="A50" s="1" t="s">
        <v>14</v>
      </c>
      <c r="D50" s="26">
        <f>IF(SUM(C17:C45)=672,ROUND(AVERAGE(D38:D44)*$AD$51,3),IF(SUM(C17:C46)=696,ROUND(AVERAGE(D39:D45)*$AD$51,3),IF(SUM(C17:C46)=720,ROUND(AVERAGE(D40:D46)*$AD$51,3),IF(SUM(C17:C47)=744,ROUND(AVERAGE(D41:D46)*$AD$51,3),IF(OR(AF51=5,AF51=7,AF51=10,AF51=12),ROUND(AVERAGE(D40:D46)*$AD$51,3),IF(AF51=3,ROUND(AVERAGE(D38:D44)*$AD$51,3),ROUND(AVERAGE(D41:D46)*$AD$51,3)))))))</f>
        <v>2549.0610000000001</v>
      </c>
      <c r="E50" s="17"/>
      <c r="F50" s="17"/>
      <c r="G50" s="26">
        <f>IF(SUM(C17:C45)=672,ROUND(AVERAGE(G38:G44)*$AD$51,3),IF(SUM(C17:C46)=696,ROUND(AVERAGE(G39:G45)*$AD$51,3),IF(SUM(C17:C46)=720,ROUND(AVERAGE(G40:G46)*$AD$51,3),IF(SUM(C17:C47)=744,ROUND(AVERAGE(G41:G46)*$AD$51,3),IF(OR(AF51=5,AF51=7,AF51=10,AF51=12),ROUND(AVERAGE(G40:G46)*$AD$51,3),IF(AF51=3,ROUND(AVERAGE(G38:G44)*$AD$51,3),ROUND(AVERAGE(G41:G46)*$AD$51,3)))))))</f>
        <v>2240.7559999999999</v>
      </c>
      <c r="H50" s="17"/>
      <c r="I50" s="17"/>
      <c r="J50" s="17"/>
      <c r="K50" s="26">
        <f>IF(SUM(C17:C45)=672,ROUND(AVERAGE(K38:K44)*$AD$51,3),IF(SUM(C17:C46)=696,ROUND(AVERAGE(K39:K45)*$AD$51,3),IF(SUM(C17:C46)=720,ROUND(AVERAGE(K40:K46)*$AD$51,3),IF(SUM(C17:C47)=744,ROUND(AVERAGE(K41:K46)*$AD$51,3),IF(OR(AF51=5,AF51=7,AF51=10,AF51=12),ROUND(AVERAGE(K40:K46)*$AD$51,3),IF(AF51=3,ROUND(AVERAGE(K38:K44)*$AD$51,3),ROUND(AVERAGE(K41:K46)*$AD$51,3)))))))</f>
        <v>308.30500000000001</v>
      </c>
      <c r="L50" s="26">
        <f>IF(SUM(C17:C45)=672,ROUND(AVERAGE(L38:L44)*$AD$51,3),IF(SUM(C17:C46)=696,ROUND(AVERAGE(L39:L45)*$AD$51,3),IF(SUM(C17:C46)=720,ROUND(AVERAGE(L40:L46)*$AD$51,3),IF(SUM(C17:C47)=744,ROUND(AVERAGE(L41:L46)*$AD$51,3),IF(OR(AF51=5,AF51=7,AF51=10,AF51=12),ROUND(AVERAGE(L40:L46)*$AD$51,3),IF(AF51=3,ROUND(AVERAGE(L38:L44)*$AD$51,3),ROUND(AVERAGE(L41:L46)*$AD$51,3)))))))</f>
        <v>808.85599999999999</v>
      </c>
      <c r="M50" s="17"/>
      <c r="N50" s="17"/>
      <c r="O50" s="26">
        <f>IF(SUM(C17:C45)=672,ROUND(AVERAGE(O38:O44)*$AD$51,3),IF(SUM(C17:C46)=696,ROUND(AVERAGE(O39:O45)*$AD$51,3),IF(SUM(C17:C46)=720,ROUND(AVERAGE(O40:O46)*$AD$51,3),IF(SUM(C17:C47)=744,ROUND(AVERAGE(O41:O46)*$AD$51,3),IF(OR(AF51=5,AF51=7,AF51=10,AF51=12),ROUND(AVERAGE(O40:O46)*$AD$51,3),IF(AF51=3,ROUND(AVERAGE(O38:O44)*$AD$51,3),ROUND(AVERAGE(O41:O46)*$AD$51,3)))))))</f>
        <v>499.47199999999998</v>
      </c>
      <c r="P50" s="17"/>
      <c r="Q50" s="17"/>
      <c r="R50" s="17"/>
      <c r="S50" s="26">
        <f>IF(SUM(C17:C45)=672,ROUND(AVERAGE(S38:S44)*$AD$51,3),IF(SUM(C17:C46)=696,ROUND(AVERAGE(S39:S45)*$AD$51,3),IF(SUM(C17:C46)=720,ROUND(AVERAGE(S40:S46)*$AD$51,3),IF(SUM(C17:C47)=744,ROUND(AVERAGE(S41:S46)*$AD$51,3),IF(OR(AF51=5,AF51=7,AF51=10,AF51=12),ROUND(AVERAGE(S40:S46)*$AD$51,3),IF(AF51=3,ROUND(AVERAGE(S38:S44)*$AD$51,3),ROUND(AVERAGE(S41:S46)*$AD$51,3)))))))</f>
        <v>309.38400000000001</v>
      </c>
      <c r="T50" s="26">
        <f>IF(SUM(C17:C45)=672,ROUND(AVERAGE(T38:T44)*$AD$51,3),IF(SUM(C17:C46)=696,ROUND(AVERAGE(T39:T45)*$AD$51,3),IF(SUM(C17:C46)=720,ROUND(AVERAGE(T40:T46)*$AD$51,3),IF(SUM(C17:C47)=744,ROUND(AVERAGE(T41:T46)*$AD$51,3),IF(OR(AF51=5,AF51=7,AF51=10,AF51=12),ROUND(AVERAGE(T40:T46)*$AD$51,3),IF(AF51=3,ROUND(AVERAGE(T38:T44)*$AD$51,3),ROUND(AVERAGE(T41:T46)*$AD$51,3)))))))</f>
        <v>32.058999999999997</v>
      </c>
      <c r="U50" s="26">
        <f>IF(SUM(C17:C45)=672,ROUND(AVERAGE(U38:U44)*$AD$51,3),IF(SUM(C17:C46)=696,ROUND(AVERAGE(U39:U45)*$AD$51,3),IF(SUM(C17:C46)=720,ROUND(AVERAGE(U40:U46)*$AD$51,3),IF(SUM(C17:C47)=744,ROUND(AVERAGE(U41:U46)*$AD$51,3),IF(OR(AF51=5,AF51=7,AF51=10,AF51=12),ROUND(AVERAGE(U40:U46)*$AD$51,3),IF(AF51=3,ROUND(AVERAGE(U38:U44)*$AD$51,3),ROUND(AVERAGE(U41:U46)*$AD$51,3)))))))</f>
        <v>86.314999999999998</v>
      </c>
      <c r="V50" s="1" t="s">
        <v>12</v>
      </c>
      <c r="X50" s="16">
        <f>IF(SUM(C17:C45)=672,ROUND(AVERAGE(X38:X44)*$AD$51,3),IF(SUM(C17:C46)=696,ROUND(AVERAGE(X39:X45)*$AD$51,3),IF(SUM(C17:C46)=720,ROUND(AVERAGE(X40:X46)*$AD$51,3),IF(OR(AF51=5,7,10,12),ROUND(AVERAGE(X40:X46)*$AD$51,3),IF(AF51=3,ROUND(AVERAGE(X38:X44)*$AD$51,3),ROUND(AVERAGE(X41:X46)*$AD$51,3))))))</f>
        <v>788.65200000000004</v>
      </c>
      <c r="Y50" s="16">
        <f>IF(SUM(C17:C45)=672,ROUND(AVERAGE(Y38:Y44)*$AD$51,3),IF(SUM(C17:C46)=696,ROUND(AVERAGE(Y39:Y45)*$AD$51,3),IF(SUM(C17:C46)=720,ROUND(AVERAGE(Y40:Y46)*$AD$51,3),IF(OR(AF51=5,7,10,12),ROUND(AVERAGE(Y40:Y46)*$AD$51,3),IF(AF51=3,ROUND(AVERAGE(Y38:Y44)*$AD$51,3),ROUND(AVERAGE(Y41:Y46)*$AD$51,3))))))</f>
        <v>492.327</v>
      </c>
      <c r="Z50" s="16">
        <f>IF(SUM(C17:C45)=672,ROUND(AVERAGE(Z38:Z44)*$AD$51,3),IF(SUM(C17:C46)=696,ROUND(AVERAGE(Z39:Z45)*$AD$51,3),IF(SUM(C17:C46)=720,ROUND(AVERAGE(Z40:Z46)*$AD$51,3),IF(OR(AF51=5,7,10,12),ROUND(AVERAGE(Z40:Z46)*$AD$51,3),IF(AF51=3,ROUND(AVERAGE(Z38:Z44)*$AD$51,3),ROUND(AVERAGE(Z41:Z46)*$AD$51,3))))))</f>
        <v>296.32499999999999</v>
      </c>
      <c r="AA50" s="16"/>
      <c r="AC50" s="15"/>
      <c r="AD50" s="25">
        <f>COUNT(C17:C46)</f>
        <v>30</v>
      </c>
    </row>
    <row r="51" spans="1:34" x14ac:dyDescent="0.2">
      <c r="A51" s="1" t="s">
        <v>13</v>
      </c>
      <c r="D51" s="23">
        <f>-'11-17'!D51</f>
        <v>-2214.1030000000001</v>
      </c>
      <c r="E51" s="17"/>
      <c r="F51" s="17"/>
      <c r="G51" s="23">
        <f>-'11-17'!G51</f>
        <v>-1951.0139999999999</v>
      </c>
      <c r="H51" s="17"/>
      <c r="I51" s="17"/>
      <c r="J51" s="17"/>
      <c r="K51" s="23">
        <f>-'11-17'!K51</f>
        <v>-263.089</v>
      </c>
      <c r="L51" s="23">
        <f>-'11-17'!L51</f>
        <v>-751.322</v>
      </c>
      <c r="M51" s="24"/>
      <c r="N51" s="24"/>
      <c r="O51" s="23">
        <f>-'11-17'!O51</f>
        <v>-486.04599999999999</v>
      </c>
      <c r="P51" s="17"/>
      <c r="Q51" s="17"/>
      <c r="R51" s="17"/>
      <c r="S51" s="23">
        <f>-'11-17'!S51</f>
        <v>-265.27699999999999</v>
      </c>
      <c r="T51" s="23">
        <f>-'11-17'!T51</f>
        <v>-25.41</v>
      </c>
      <c r="U51" s="23">
        <f>-'11-17'!U51</f>
        <v>-63.911999999999999</v>
      </c>
      <c r="V51" s="1" t="s">
        <v>12</v>
      </c>
      <c r="X51" s="23">
        <f>-'11-17'!X51</f>
        <v>-780.02599999999995</v>
      </c>
      <c r="Y51" s="23">
        <f>-'11-17'!Y51</f>
        <v>-522.63900000000001</v>
      </c>
      <c r="Z51" s="23">
        <f>-'11-17'!Z51</f>
        <v>-257.387</v>
      </c>
      <c r="AA51" s="16"/>
      <c r="AC51" s="15"/>
      <c r="AD51" s="22">
        <v>9</v>
      </c>
      <c r="AE51" s="19"/>
      <c r="AF51" s="21">
        <f>MONTH(A35)</f>
        <v>12</v>
      </c>
      <c r="AG51" s="20"/>
      <c r="AH51" s="19"/>
    </row>
    <row r="52" spans="1:34" x14ac:dyDescent="0.2">
      <c r="A52" s="1" t="s">
        <v>11</v>
      </c>
      <c r="D52" s="17">
        <f>D48+D50+D51</f>
        <v>9395.3470000000016</v>
      </c>
      <c r="E52" s="17"/>
      <c r="F52" s="17"/>
      <c r="G52" s="17">
        <f>G48+G50+G51</f>
        <v>8327.2830000000013</v>
      </c>
      <c r="H52" s="17"/>
      <c r="I52" s="17"/>
      <c r="J52" s="17"/>
      <c r="K52" s="17">
        <f>K48+K50+K51</f>
        <v>1068.0640000000001</v>
      </c>
      <c r="L52" s="17">
        <f>L48+L50+L51</f>
        <v>2771.2579999999998</v>
      </c>
      <c r="M52" s="17"/>
      <c r="N52" s="17"/>
      <c r="O52" s="17">
        <f>O48+O50+O51</f>
        <v>1718.3770000000002</v>
      </c>
      <c r="P52" s="17"/>
      <c r="Q52" s="17"/>
      <c r="R52" s="17"/>
      <c r="S52" s="18">
        <f>S48+S50+S51</f>
        <v>1052.8800000000001</v>
      </c>
      <c r="T52" s="17">
        <f>T48+T50+T51</f>
        <v>109.61499999999998</v>
      </c>
      <c r="U52" s="17">
        <f>U48+U50+U51</f>
        <v>311.38600000000002</v>
      </c>
      <c r="X52" s="16">
        <f>X48+X50+X51</f>
        <v>2657.5449999999992</v>
      </c>
      <c r="Y52" s="16">
        <f>Y48+Y50+Y51</f>
        <v>1651.1139999999996</v>
      </c>
      <c r="Z52" s="16">
        <f>Z48+Z50+Z51</f>
        <v>1006.4310000000003</v>
      </c>
      <c r="AA52" s="16"/>
      <c r="AB52" s="14"/>
      <c r="AC52" s="15"/>
    </row>
    <row r="53" spans="1:34" s="11" customFormat="1" ht="15.75" customHeight="1" x14ac:dyDescent="0.25">
      <c r="A53" s="11" t="s">
        <v>10</v>
      </c>
      <c r="B53" s="11">
        <v>2.5</v>
      </c>
      <c r="C53" s="13" t="s">
        <v>9</v>
      </c>
      <c r="D53" s="13">
        <f>ROUND(S52,0)</f>
        <v>1053</v>
      </c>
      <c r="E53" s="11" t="s">
        <v>8</v>
      </c>
      <c r="F53" s="11">
        <f>ROUND(T52-D53*0.98*B53/1000,2)</f>
        <v>107.04</v>
      </c>
      <c r="G53" s="11" t="s">
        <v>7</v>
      </c>
      <c r="H53" s="11">
        <f>ROUND(U52-T52,2)</f>
        <v>201.77</v>
      </c>
      <c r="AB53" s="2"/>
    </row>
    <row r="54" spans="1:34" x14ac:dyDescent="0.2">
      <c r="F54" s="9"/>
      <c r="L54" s="10"/>
      <c r="M54" s="10"/>
      <c r="N54" s="10"/>
      <c r="O54" s="10"/>
      <c r="P54" s="10"/>
      <c r="T54" s="10"/>
    </row>
    <row r="55" spans="1:34" x14ac:dyDescent="0.2">
      <c r="A55" s="1" t="s">
        <v>6</v>
      </c>
      <c r="F55" s="9"/>
    </row>
    <row r="56" spans="1:34" x14ac:dyDescent="0.2">
      <c r="A56" s="1" t="s">
        <v>5</v>
      </c>
    </row>
    <row r="57" spans="1:34" x14ac:dyDescent="0.2">
      <c r="A57" s="1" t="s">
        <v>4</v>
      </c>
    </row>
    <row r="58" spans="1:34" ht="5.25" customHeight="1" x14ac:dyDescent="0.2"/>
    <row r="59" spans="1:34" ht="6.75" customHeight="1" x14ac:dyDescent="0.2">
      <c r="A59" s="8"/>
    </row>
    <row r="60" spans="1:34" x14ac:dyDescent="0.2">
      <c r="A60" s="1" t="s">
        <v>3</v>
      </c>
      <c r="B60" s="1" t="s">
        <v>2</v>
      </c>
      <c r="E60" s="7" t="s">
        <v>1</v>
      </c>
    </row>
    <row r="61" spans="1:34" x14ac:dyDescent="0.2">
      <c r="A61" s="1" t="s">
        <v>0</v>
      </c>
    </row>
  </sheetData>
  <pageMargins left="0.19685039370078741" right="0.19685039370078741" top="0.19685039370078741" bottom="0.19685039370078741" header="0" footer="0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2"/>
  <sheetViews>
    <sheetView view="pageBreakPreview" topLeftCell="A12" zoomScale="80" zoomScaleNormal="100" zoomScaleSheetLayoutView="80" workbookViewId="0">
      <selection activeCell="O69" sqref="O69"/>
    </sheetView>
  </sheetViews>
  <sheetFormatPr defaultColWidth="9.28515625" defaultRowHeight="12.75" x14ac:dyDescent="0.2"/>
  <cols>
    <col min="1" max="1" width="11.42578125" style="1" customWidth="1"/>
    <col min="2" max="2" width="10.42578125" style="1" customWidth="1"/>
    <col min="3" max="3" width="10.7109375" style="1" customWidth="1"/>
    <col min="4" max="4" width="10.42578125" style="1" customWidth="1"/>
    <col min="5" max="5" width="7.7109375" style="1" customWidth="1"/>
    <col min="6" max="6" width="10.85546875" style="1" customWidth="1"/>
    <col min="7" max="7" width="12.28515625" style="1" customWidth="1"/>
    <col min="8" max="8" width="10.5703125" style="1" customWidth="1"/>
    <col min="9" max="9" width="8" style="1" customWidth="1"/>
    <col min="10" max="10" width="8.140625" style="1" customWidth="1"/>
    <col min="11" max="11" width="13" style="1" customWidth="1"/>
    <col min="12" max="12" width="10.28515625" style="1" customWidth="1"/>
    <col min="13" max="13" width="12.85546875" style="1" customWidth="1"/>
    <col min="14" max="14" width="8" style="1" customWidth="1"/>
    <col min="15" max="15" width="10.28515625" style="1" customWidth="1"/>
    <col min="16" max="16" width="8.42578125" style="1" customWidth="1"/>
    <col min="17" max="17" width="7.5703125" style="1" customWidth="1"/>
    <col min="18" max="18" width="9" style="1" customWidth="1"/>
    <col min="19" max="19" width="9.7109375" style="1" customWidth="1"/>
    <col min="20" max="20" width="9.140625" style="1" customWidth="1"/>
    <col min="21" max="21" width="10" style="1" customWidth="1"/>
    <col min="22" max="22" width="9.140625" style="1" customWidth="1"/>
    <col min="23" max="23" width="4" style="1" customWidth="1"/>
    <col min="24" max="25" width="9.140625" style="3" customWidth="1"/>
    <col min="26" max="26" width="12.42578125" style="3" customWidth="1"/>
    <col min="27" max="27" width="4.140625" style="3" customWidth="1"/>
    <col min="28" max="28" width="9.140625" style="2" customWidth="1"/>
    <col min="29" max="29" width="4.140625" style="3" customWidth="1"/>
    <col min="30" max="31" width="9.140625" style="3" customWidth="1"/>
    <col min="32" max="33" width="9.140625" style="6" customWidth="1"/>
    <col min="34" max="34" width="9.140625" style="3" customWidth="1"/>
    <col min="35" max="16384" width="9.28515625" style="1"/>
  </cols>
  <sheetData>
    <row r="1" spans="1:34" ht="15.75" customHeight="1" x14ac:dyDescent="0.25">
      <c r="C1" s="13" t="s">
        <v>92</v>
      </c>
      <c r="E1" s="13"/>
      <c r="F1" s="13"/>
      <c r="G1" s="13"/>
      <c r="H1" s="13"/>
      <c r="I1" s="13"/>
      <c r="J1" s="85" t="s">
        <v>91</v>
      </c>
      <c r="K1" s="84" t="str">
        <f>A17</f>
        <v>23.12.17</v>
      </c>
      <c r="L1" s="85" t="s">
        <v>90</v>
      </c>
      <c r="M1" s="84">
        <f>K1+DAY(SUM(C17:C47)/24-1)</f>
        <v>43122</v>
      </c>
    </row>
    <row r="2" spans="1:34" x14ac:dyDescent="0.2">
      <c r="A2" s="1" t="s">
        <v>89</v>
      </c>
      <c r="B2" s="74" t="s">
        <v>88</v>
      </c>
      <c r="R2" s="1" t="s">
        <v>87</v>
      </c>
    </row>
    <row r="3" spans="1:34" x14ac:dyDescent="0.2">
      <c r="A3" s="1" t="s">
        <v>86</v>
      </c>
      <c r="B3" s="74" t="s">
        <v>85</v>
      </c>
      <c r="L3" s="74" t="s">
        <v>84</v>
      </c>
      <c r="U3" s="83" t="s">
        <v>83</v>
      </c>
    </row>
    <row r="4" spans="1:34" ht="3.75" customHeight="1" x14ac:dyDescent="0.2"/>
    <row r="5" spans="1:34" ht="15.75" customHeight="1" x14ac:dyDescent="0.25">
      <c r="A5" s="13" t="s">
        <v>82</v>
      </c>
      <c r="B5" s="82" t="s">
        <v>81</v>
      </c>
      <c r="F5" s="81"/>
      <c r="G5" s="80"/>
      <c r="H5" s="79"/>
      <c r="L5" s="74" t="s">
        <v>80</v>
      </c>
      <c r="U5" s="78" t="s">
        <v>79</v>
      </c>
    </row>
    <row r="6" spans="1:34" ht="15.75" customHeight="1" x14ac:dyDescent="0.25">
      <c r="A6" s="77" t="s">
        <v>78</v>
      </c>
      <c r="B6" s="13"/>
      <c r="C6" s="11"/>
      <c r="D6" s="76"/>
      <c r="U6" s="78" t="s">
        <v>126</v>
      </c>
    </row>
    <row r="7" spans="1:34" ht="6.75" customHeight="1" x14ac:dyDescent="0.2"/>
    <row r="8" spans="1:34" s="2" customFormat="1" x14ac:dyDescent="0.2">
      <c r="A8" s="74"/>
      <c r="B8" s="74" t="s">
        <v>77</v>
      </c>
      <c r="C8" s="74"/>
      <c r="D8" s="7" t="s">
        <v>76</v>
      </c>
      <c r="E8" s="7" t="s">
        <v>75</v>
      </c>
      <c r="J8" s="74" t="s">
        <v>77</v>
      </c>
      <c r="K8" s="74"/>
      <c r="L8" s="7" t="s">
        <v>76</v>
      </c>
      <c r="M8" s="7" t="s">
        <v>75</v>
      </c>
    </row>
    <row r="9" spans="1:34" s="2" customFormat="1" x14ac:dyDescent="0.2">
      <c r="A9" s="73" t="s">
        <v>74</v>
      </c>
      <c r="B9" s="72" t="s">
        <v>68</v>
      </c>
      <c r="C9" s="74"/>
      <c r="D9" s="71" t="s">
        <v>67</v>
      </c>
      <c r="E9" s="71" t="s">
        <v>66</v>
      </c>
      <c r="H9" s="73" t="s">
        <v>73</v>
      </c>
      <c r="I9" s="7"/>
      <c r="J9" s="72" t="s">
        <v>72</v>
      </c>
      <c r="K9" s="72"/>
      <c r="L9" s="71" t="s">
        <v>71</v>
      </c>
      <c r="M9" s="71" t="s">
        <v>70</v>
      </c>
    </row>
    <row r="10" spans="1:34" s="2" customFormat="1" x14ac:dyDescent="0.2">
      <c r="A10" s="73" t="s">
        <v>69</v>
      </c>
      <c r="B10" s="72" t="s">
        <v>68</v>
      </c>
      <c r="C10" s="74"/>
      <c r="D10" s="71" t="s">
        <v>67</v>
      </c>
      <c r="E10" s="71" t="s">
        <v>66</v>
      </c>
      <c r="H10" s="73" t="s">
        <v>65</v>
      </c>
      <c r="I10" s="7"/>
      <c r="J10" s="72" t="s">
        <v>64</v>
      </c>
      <c r="K10" s="72"/>
      <c r="L10" s="71" t="s">
        <v>63</v>
      </c>
      <c r="M10" s="71" t="s">
        <v>62</v>
      </c>
      <c r="P10" s="71"/>
      <c r="Q10" s="7"/>
      <c r="S10" s="7"/>
    </row>
    <row r="11" spans="1:34" s="2" customFormat="1" x14ac:dyDescent="0.2">
      <c r="H11" s="7" t="s">
        <v>61</v>
      </c>
      <c r="I11" s="7"/>
      <c r="J11" s="72" t="s">
        <v>60</v>
      </c>
      <c r="K11" s="72"/>
      <c r="L11" s="71" t="s">
        <v>59</v>
      </c>
      <c r="M11" s="71" t="s">
        <v>58</v>
      </c>
      <c r="P11" s="71"/>
      <c r="Q11" s="7"/>
      <c r="S11" s="7"/>
    </row>
    <row r="12" spans="1:34" ht="6.75" customHeight="1" x14ac:dyDescent="0.2">
      <c r="AB12" s="69"/>
    </row>
    <row r="13" spans="1:34" s="88" customFormat="1" ht="15" customHeight="1" x14ac:dyDescent="0.25">
      <c r="A13" s="68" t="s">
        <v>222</v>
      </c>
      <c r="B13" s="68"/>
      <c r="C13" s="68"/>
      <c r="D13" s="67"/>
      <c r="F13" s="67"/>
      <c r="I13" s="67"/>
      <c r="R13" s="66"/>
      <c r="S13" s="66"/>
      <c r="T13" s="66"/>
      <c r="U13" s="66"/>
      <c r="V13" s="66"/>
      <c r="W13" s="66"/>
      <c r="X13" s="66"/>
      <c r="Y13" s="66"/>
      <c r="Z13" s="89"/>
      <c r="AA13" s="89"/>
      <c r="AB13" s="92">
        <v>13.11</v>
      </c>
      <c r="AC13" s="89"/>
      <c r="AD13" s="89"/>
      <c r="AE13" s="90"/>
      <c r="AF13" s="89"/>
      <c r="AG13" s="89"/>
      <c r="AH13" s="89"/>
    </row>
    <row r="14" spans="1:34" ht="7.5" customHeight="1" x14ac:dyDescent="0.2"/>
    <row r="15" spans="1:34" x14ac:dyDescent="0.2">
      <c r="A15" s="29" t="s">
        <v>56</v>
      </c>
      <c r="B15" s="29" t="s">
        <v>55</v>
      </c>
      <c r="C15" s="29" t="s">
        <v>54</v>
      </c>
      <c r="D15" s="29" t="s">
        <v>53</v>
      </c>
      <c r="E15" s="29" t="s">
        <v>52</v>
      </c>
      <c r="F15" s="29" t="s">
        <v>51</v>
      </c>
      <c r="G15" s="29" t="s">
        <v>50</v>
      </c>
      <c r="H15" s="29" t="s">
        <v>49</v>
      </c>
      <c r="I15" s="29" t="s">
        <v>48</v>
      </c>
      <c r="J15" s="29" t="s">
        <v>47</v>
      </c>
      <c r="K15" s="29" t="s">
        <v>46</v>
      </c>
      <c r="L15" s="29" t="s">
        <v>45</v>
      </c>
      <c r="M15" s="29" t="s">
        <v>44</v>
      </c>
      <c r="N15" s="29" t="s">
        <v>43</v>
      </c>
      <c r="O15" s="29" t="s">
        <v>42</v>
      </c>
      <c r="P15" s="29" t="s">
        <v>41</v>
      </c>
      <c r="Q15" s="29" t="s">
        <v>40</v>
      </c>
      <c r="R15" s="29" t="s">
        <v>39</v>
      </c>
      <c r="S15" s="29" t="s">
        <v>38</v>
      </c>
      <c r="T15" s="29" t="s">
        <v>37</v>
      </c>
      <c r="U15" s="29" t="s">
        <v>36</v>
      </c>
      <c r="V15" s="1" t="s">
        <v>35</v>
      </c>
      <c r="X15" s="58" t="s">
        <v>34</v>
      </c>
      <c r="Y15" s="58" t="s">
        <v>33</v>
      </c>
      <c r="Z15" s="58" t="s">
        <v>32</v>
      </c>
      <c r="AA15" s="58"/>
      <c r="AB15" s="57" t="s">
        <v>31</v>
      </c>
      <c r="AC15" s="15"/>
      <c r="AF15" s="54" t="s">
        <v>22</v>
      </c>
    </row>
    <row r="16" spans="1:34" x14ac:dyDescent="0.2">
      <c r="A16" s="29"/>
      <c r="B16" s="29"/>
      <c r="C16" s="29" t="s">
        <v>29</v>
      </c>
      <c r="D16" s="29" t="s">
        <v>24</v>
      </c>
      <c r="E16" s="29" t="s">
        <v>27</v>
      </c>
      <c r="F16" s="29" t="s">
        <v>28</v>
      </c>
      <c r="G16" s="29" t="s">
        <v>24</v>
      </c>
      <c r="H16" s="29" t="s">
        <v>27</v>
      </c>
      <c r="I16" s="29" t="s">
        <v>28</v>
      </c>
      <c r="J16" s="29" t="s">
        <v>27</v>
      </c>
      <c r="K16" s="29" t="s">
        <v>24</v>
      </c>
      <c r="L16" s="29" t="s">
        <v>26</v>
      </c>
      <c r="M16" s="29" t="s">
        <v>27</v>
      </c>
      <c r="N16" s="29" t="s">
        <v>28</v>
      </c>
      <c r="O16" s="29" t="s">
        <v>26</v>
      </c>
      <c r="P16" s="29" t="s">
        <v>27</v>
      </c>
      <c r="Q16" s="29" t="s">
        <v>28</v>
      </c>
      <c r="R16" s="29" t="s">
        <v>27</v>
      </c>
      <c r="S16" s="29" t="s">
        <v>26</v>
      </c>
      <c r="T16" s="29" t="s">
        <v>25</v>
      </c>
      <c r="U16" s="29" t="s">
        <v>25</v>
      </c>
      <c r="X16" s="58" t="s">
        <v>24</v>
      </c>
      <c r="Y16" s="58" t="s">
        <v>24</v>
      </c>
      <c r="Z16" s="58" t="s">
        <v>24</v>
      </c>
      <c r="AA16" s="58"/>
      <c r="AB16" s="57" t="s">
        <v>23</v>
      </c>
      <c r="AC16" s="15"/>
      <c r="AD16" s="56" t="s">
        <v>22</v>
      </c>
      <c r="AE16" s="55" t="s">
        <v>19</v>
      </c>
      <c r="AF16" s="54" t="s">
        <v>21</v>
      </c>
      <c r="AG16" s="53" t="s">
        <v>19</v>
      </c>
      <c r="AH16" s="52" t="s">
        <v>20</v>
      </c>
    </row>
    <row r="17" spans="1:34" x14ac:dyDescent="0.2">
      <c r="A17" s="47" t="s">
        <v>191</v>
      </c>
      <c r="B17" s="46" t="s">
        <v>87</v>
      </c>
      <c r="C17" s="29">
        <v>24</v>
      </c>
      <c r="D17" s="27">
        <v>278.44799999999998</v>
      </c>
      <c r="E17" s="28">
        <v>80</v>
      </c>
      <c r="F17" s="28">
        <v>7.4</v>
      </c>
      <c r="G17" s="27">
        <v>247.845</v>
      </c>
      <c r="H17" s="28">
        <v>52.4</v>
      </c>
      <c r="I17" s="28">
        <v>3.3</v>
      </c>
      <c r="J17" s="31">
        <f t="shared" ref="J17:J34" si="0">E17-H17</f>
        <v>27.6</v>
      </c>
      <c r="K17" s="45">
        <f t="shared" ref="K17:K34" si="1">ROUND(D17-G17,3)</f>
        <v>30.603000000000002</v>
      </c>
      <c r="L17" s="27">
        <v>86.218000000000004</v>
      </c>
      <c r="M17" s="28">
        <v>75.5</v>
      </c>
      <c r="N17" s="28" t="s">
        <v>94</v>
      </c>
      <c r="O17" s="27">
        <v>55.058999999999997</v>
      </c>
      <c r="P17" s="28">
        <v>55.3</v>
      </c>
      <c r="Q17" s="28" t="s">
        <v>94</v>
      </c>
      <c r="R17" s="31">
        <f t="shared" ref="R17:R34" si="2">M17-P17</f>
        <v>20.200000000000003</v>
      </c>
      <c r="S17" s="45">
        <f t="shared" ref="S17:S34" si="3">ROUND(L17-O17,3)</f>
        <v>31.158999999999999</v>
      </c>
      <c r="T17" s="27">
        <v>3.3450000000000002</v>
      </c>
      <c r="U17" s="27">
        <v>9.2889999999999997</v>
      </c>
      <c r="V17" s="1" t="s">
        <v>17</v>
      </c>
      <c r="X17" s="44">
        <v>84.048000000000002</v>
      </c>
      <c r="Y17" s="44">
        <v>54.271999999999998</v>
      </c>
      <c r="Z17" s="16">
        <f t="shared" ref="Z17:Z47" si="4">ROUND(X17-Y17,3)</f>
        <v>29.776</v>
      </c>
      <c r="AA17" s="16"/>
      <c r="AB17" s="43">
        <f t="shared" ref="AB17:AB47" si="5">(G17-Y17)/24</f>
        <v>8.0655416666666664</v>
      </c>
      <c r="AC17" s="15"/>
      <c r="AD17" s="86">
        <f t="shared" ref="AD17:AD47" si="6">ROUND((D17*E17-G17*H17)/1000,3)</f>
        <v>9.2889999999999997</v>
      </c>
      <c r="AE17" s="41">
        <f t="shared" ref="AE17:AE47" si="7">U17-AD17</f>
        <v>0</v>
      </c>
      <c r="AF17" s="40">
        <f t="shared" ref="AF17:AF47" si="8">ROUND((M17*X17-P17*Y17)/1000,3)</f>
        <v>3.3439999999999999</v>
      </c>
      <c r="AG17" s="39">
        <f t="shared" ref="AG17:AG47" si="9">T17-AF17</f>
        <v>1.000000000000334E-3</v>
      </c>
      <c r="AH17" s="38">
        <f t="shared" ref="AH17:AH47" si="10">(K17-Z17)/G17*100</f>
        <v>0.33367628961649487</v>
      </c>
    </row>
    <row r="18" spans="1:34" x14ac:dyDescent="0.2">
      <c r="A18" s="47" t="s">
        <v>192</v>
      </c>
      <c r="B18" s="46" t="s">
        <v>87</v>
      </c>
      <c r="C18" s="29">
        <v>24</v>
      </c>
      <c r="D18" s="27">
        <v>286.46100000000001</v>
      </c>
      <c r="E18" s="28">
        <v>80.400000000000006</v>
      </c>
      <c r="F18" s="28">
        <v>7.4</v>
      </c>
      <c r="G18" s="27">
        <v>249.55600000000001</v>
      </c>
      <c r="H18" s="28">
        <v>52.6</v>
      </c>
      <c r="I18" s="28">
        <v>3.3</v>
      </c>
      <c r="J18" s="31">
        <f t="shared" si="0"/>
        <v>27.800000000000004</v>
      </c>
      <c r="K18" s="45">
        <f t="shared" si="1"/>
        <v>36.905000000000001</v>
      </c>
      <c r="L18" s="27">
        <v>93.052000000000007</v>
      </c>
      <c r="M18" s="28">
        <v>75.7</v>
      </c>
      <c r="N18" s="28" t="s">
        <v>94</v>
      </c>
      <c r="O18" s="27">
        <v>55.517000000000003</v>
      </c>
      <c r="P18" s="28">
        <v>55.5</v>
      </c>
      <c r="Q18" s="28" t="s">
        <v>94</v>
      </c>
      <c r="R18" s="31">
        <f t="shared" si="2"/>
        <v>20.200000000000003</v>
      </c>
      <c r="S18" s="45">
        <f t="shared" si="3"/>
        <v>37.534999999999997</v>
      </c>
      <c r="T18" s="27">
        <v>3.8340000000000001</v>
      </c>
      <c r="U18" s="27">
        <v>9.9049999999999994</v>
      </c>
      <c r="V18" s="1" t="s">
        <v>17</v>
      </c>
      <c r="X18" s="44">
        <v>90.697000000000003</v>
      </c>
      <c r="Y18" s="44">
        <v>54.719000000000001</v>
      </c>
      <c r="Z18" s="16">
        <f t="shared" si="4"/>
        <v>35.978000000000002</v>
      </c>
      <c r="AA18" s="16"/>
      <c r="AB18" s="43">
        <f t="shared" si="5"/>
        <v>8.1182083333333335</v>
      </c>
      <c r="AC18" s="15"/>
      <c r="AD18" s="86">
        <f t="shared" si="6"/>
        <v>9.9049999999999994</v>
      </c>
      <c r="AE18" s="41">
        <f t="shared" si="7"/>
        <v>0</v>
      </c>
      <c r="AF18" s="40">
        <f t="shared" si="8"/>
        <v>3.8290000000000002</v>
      </c>
      <c r="AG18" s="39">
        <f t="shared" si="9"/>
        <v>4.9999999999998934E-3</v>
      </c>
      <c r="AH18" s="38">
        <f t="shared" si="10"/>
        <v>0.37145971244930981</v>
      </c>
    </row>
    <row r="19" spans="1:34" x14ac:dyDescent="0.2">
      <c r="A19" s="47" t="s">
        <v>193</v>
      </c>
      <c r="B19" s="46" t="s">
        <v>87</v>
      </c>
      <c r="C19" s="29">
        <v>24</v>
      </c>
      <c r="D19" s="27">
        <v>238.261</v>
      </c>
      <c r="E19" s="28">
        <v>80.7</v>
      </c>
      <c r="F19" s="28">
        <v>6.7</v>
      </c>
      <c r="G19" s="27">
        <v>205.60499999999999</v>
      </c>
      <c r="H19" s="28">
        <v>49.5</v>
      </c>
      <c r="I19" s="28">
        <v>3.8</v>
      </c>
      <c r="J19" s="31">
        <f t="shared" si="0"/>
        <v>31.200000000000003</v>
      </c>
      <c r="K19" s="45">
        <f t="shared" si="1"/>
        <v>32.655999999999999</v>
      </c>
      <c r="L19" s="27">
        <v>78.95</v>
      </c>
      <c r="M19" s="28">
        <v>76</v>
      </c>
      <c r="N19" s="28" t="s">
        <v>94</v>
      </c>
      <c r="O19" s="27">
        <v>45.719000000000001</v>
      </c>
      <c r="P19" s="28">
        <v>53.5</v>
      </c>
      <c r="Q19" s="28" t="s">
        <v>94</v>
      </c>
      <c r="R19" s="31">
        <f t="shared" si="2"/>
        <v>22.5</v>
      </c>
      <c r="S19" s="45">
        <f t="shared" si="3"/>
        <v>33.231000000000002</v>
      </c>
      <c r="T19" s="27">
        <v>3.4390000000000001</v>
      </c>
      <c r="U19" s="27">
        <v>9.0559999999999992</v>
      </c>
      <c r="V19" s="1" t="s">
        <v>17</v>
      </c>
      <c r="X19" s="44">
        <v>76.938000000000002</v>
      </c>
      <c r="Y19" s="44">
        <v>45.106000000000002</v>
      </c>
      <c r="Z19" s="16">
        <f t="shared" si="4"/>
        <v>31.832000000000001</v>
      </c>
      <c r="AA19" s="16"/>
      <c r="AB19" s="43">
        <f t="shared" si="5"/>
        <v>6.6874583333333328</v>
      </c>
      <c r="AC19" s="15"/>
      <c r="AD19" s="42">
        <f t="shared" si="6"/>
        <v>9.0500000000000007</v>
      </c>
      <c r="AE19" s="41">
        <f t="shared" si="7"/>
        <v>5.999999999998451E-3</v>
      </c>
      <c r="AF19" s="40">
        <f t="shared" si="8"/>
        <v>3.4340000000000002</v>
      </c>
      <c r="AG19" s="39">
        <f t="shared" si="9"/>
        <v>4.9999999999998934E-3</v>
      </c>
      <c r="AH19" s="38">
        <f t="shared" si="10"/>
        <v>0.40076846380194941</v>
      </c>
    </row>
    <row r="20" spans="1:34" x14ac:dyDescent="0.2">
      <c r="A20" s="47" t="s">
        <v>194</v>
      </c>
      <c r="B20" s="46" t="s">
        <v>87</v>
      </c>
      <c r="C20" s="29">
        <v>24</v>
      </c>
      <c r="D20" s="27">
        <v>231.036</v>
      </c>
      <c r="E20" s="28">
        <v>79.599999999999994</v>
      </c>
      <c r="F20" s="28">
        <v>6.5</v>
      </c>
      <c r="G20" s="27">
        <v>199.792</v>
      </c>
      <c r="H20" s="28">
        <v>48.5</v>
      </c>
      <c r="I20" s="28">
        <v>3.8</v>
      </c>
      <c r="J20" s="31">
        <f t="shared" si="0"/>
        <v>31.099999999999994</v>
      </c>
      <c r="K20" s="45">
        <f t="shared" si="1"/>
        <v>31.244</v>
      </c>
      <c r="L20" s="27">
        <v>75.849000000000004</v>
      </c>
      <c r="M20" s="28">
        <v>75.5</v>
      </c>
      <c r="N20" s="28" t="s">
        <v>94</v>
      </c>
      <c r="O20" s="27">
        <v>44.4</v>
      </c>
      <c r="P20" s="28">
        <v>53.2</v>
      </c>
      <c r="Q20" s="28" t="s">
        <v>94</v>
      </c>
      <c r="R20" s="31">
        <f t="shared" si="2"/>
        <v>22.299999999999997</v>
      </c>
      <c r="S20" s="45">
        <f t="shared" si="3"/>
        <v>31.449000000000002</v>
      </c>
      <c r="T20" s="27">
        <v>3.258</v>
      </c>
      <c r="U20" s="27">
        <v>8.7119999999999997</v>
      </c>
      <c r="V20" s="1" t="s">
        <v>17</v>
      </c>
      <c r="X20" s="44">
        <v>73.935000000000002</v>
      </c>
      <c r="Y20" s="44">
        <v>43.81</v>
      </c>
      <c r="Z20" s="16">
        <f t="shared" si="4"/>
        <v>30.125</v>
      </c>
      <c r="AA20" s="16"/>
      <c r="AB20" s="43">
        <f t="shared" si="5"/>
        <v>6.49925</v>
      </c>
      <c r="AC20" s="15"/>
      <c r="AD20" s="42">
        <f t="shared" si="6"/>
        <v>8.7010000000000005</v>
      </c>
      <c r="AE20" s="41">
        <f t="shared" si="7"/>
        <v>1.0999999999999233E-2</v>
      </c>
      <c r="AF20" s="40">
        <f t="shared" si="8"/>
        <v>3.2509999999999999</v>
      </c>
      <c r="AG20" s="39">
        <f t="shared" si="9"/>
        <v>7.0000000000001172E-3</v>
      </c>
      <c r="AH20" s="38">
        <f t="shared" si="10"/>
        <v>0.56008248578521647</v>
      </c>
    </row>
    <row r="21" spans="1:34" x14ac:dyDescent="0.2">
      <c r="A21" s="47" t="s">
        <v>195</v>
      </c>
      <c r="B21" s="46" t="s">
        <v>87</v>
      </c>
      <c r="C21" s="29">
        <v>24</v>
      </c>
      <c r="D21" s="27">
        <v>275.99</v>
      </c>
      <c r="E21" s="28">
        <v>76.8</v>
      </c>
      <c r="F21" s="28">
        <v>7.4</v>
      </c>
      <c r="G21" s="27">
        <v>242.50700000000001</v>
      </c>
      <c r="H21" s="28">
        <v>50.6</v>
      </c>
      <c r="I21" s="28">
        <v>3.5</v>
      </c>
      <c r="J21" s="31">
        <f t="shared" si="0"/>
        <v>26.199999999999996</v>
      </c>
      <c r="K21" s="45">
        <f t="shared" si="1"/>
        <v>33.482999999999997</v>
      </c>
      <c r="L21" s="27">
        <v>87.682000000000002</v>
      </c>
      <c r="M21" s="28">
        <v>74.400000000000006</v>
      </c>
      <c r="N21" s="28" t="s">
        <v>94</v>
      </c>
      <c r="O21" s="27">
        <v>54.185000000000002</v>
      </c>
      <c r="P21" s="28">
        <v>55.4</v>
      </c>
      <c r="Q21" s="28" t="s">
        <v>94</v>
      </c>
      <c r="R21" s="31">
        <f t="shared" si="2"/>
        <v>19.000000000000007</v>
      </c>
      <c r="S21" s="45">
        <f t="shared" si="3"/>
        <v>33.497</v>
      </c>
      <c r="T21" s="27">
        <v>3.4129999999999998</v>
      </c>
      <c r="U21" s="27">
        <v>8.9250000000000007</v>
      </c>
      <c r="V21" s="1" t="s">
        <v>17</v>
      </c>
      <c r="X21" s="44">
        <v>85.528999999999996</v>
      </c>
      <c r="Y21" s="44">
        <v>53.41</v>
      </c>
      <c r="Z21" s="16">
        <f t="shared" si="4"/>
        <v>32.119</v>
      </c>
      <c r="AA21" s="16"/>
      <c r="AB21" s="43">
        <f t="shared" si="5"/>
        <v>7.8790416666666667</v>
      </c>
      <c r="AC21" s="15"/>
      <c r="AD21" s="86">
        <f t="shared" si="6"/>
        <v>8.9250000000000007</v>
      </c>
      <c r="AE21" s="41">
        <f t="shared" si="7"/>
        <v>0</v>
      </c>
      <c r="AF21" s="40">
        <f t="shared" si="8"/>
        <v>3.4039999999999999</v>
      </c>
      <c r="AG21" s="39">
        <f t="shared" si="9"/>
        <v>8.999999999999897E-3</v>
      </c>
      <c r="AH21" s="38">
        <f t="shared" si="10"/>
        <v>0.56245799090335424</v>
      </c>
    </row>
    <row r="22" spans="1:34" x14ac:dyDescent="0.2">
      <c r="A22" s="47" t="s">
        <v>196</v>
      </c>
      <c r="B22" s="46" t="s">
        <v>87</v>
      </c>
      <c r="C22" s="29">
        <v>24</v>
      </c>
      <c r="D22" s="27">
        <v>281.8</v>
      </c>
      <c r="E22" s="28">
        <v>76.8</v>
      </c>
      <c r="F22" s="28">
        <v>7.5</v>
      </c>
      <c r="G22" s="27">
        <v>249.14</v>
      </c>
      <c r="H22" s="28">
        <v>51</v>
      </c>
      <c r="I22" s="28">
        <v>3.5</v>
      </c>
      <c r="J22" s="31">
        <f t="shared" si="0"/>
        <v>25.799999999999997</v>
      </c>
      <c r="K22" s="45">
        <f t="shared" si="1"/>
        <v>32.659999999999997</v>
      </c>
      <c r="L22" s="27">
        <v>88.424000000000007</v>
      </c>
      <c r="M22" s="28">
        <v>74.400000000000006</v>
      </c>
      <c r="N22" s="28" t="s">
        <v>94</v>
      </c>
      <c r="O22" s="27">
        <v>55.713000000000001</v>
      </c>
      <c r="P22" s="28">
        <v>55.6</v>
      </c>
      <c r="Q22" s="28" t="s">
        <v>94</v>
      </c>
      <c r="R22" s="31">
        <f t="shared" si="2"/>
        <v>18.800000000000004</v>
      </c>
      <c r="S22" s="45">
        <f t="shared" si="3"/>
        <v>32.710999999999999</v>
      </c>
      <c r="T22" s="27">
        <v>3.3690000000000002</v>
      </c>
      <c r="U22" s="27">
        <v>8.9550000000000001</v>
      </c>
      <c r="V22" s="1" t="s">
        <v>17</v>
      </c>
      <c r="X22" s="44">
        <v>86.253</v>
      </c>
      <c r="Y22" s="44">
        <v>54.908000000000001</v>
      </c>
      <c r="Z22" s="16">
        <f t="shared" si="4"/>
        <v>31.344999999999999</v>
      </c>
      <c r="AA22" s="16"/>
      <c r="AB22" s="43">
        <f t="shared" si="5"/>
        <v>8.0929999999999982</v>
      </c>
      <c r="AC22" s="15"/>
      <c r="AD22" s="42">
        <f t="shared" si="6"/>
        <v>8.9359999999999999</v>
      </c>
      <c r="AE22" s="41">
        <f t="shared" si="7"/>
        <v>1.9000000000000128E-2</v>
      </c>
      <c r="AF22" s="40">
        <f t="shared" si="8"/>
        <v>3.3639999999999999</v>
      </c>
      <c r="AG22" s="39">
        <f t="shared" si="9"/>
        <v>5.0000000000003375E-3</v>
      </c>
      <c r="AH22" s="38">
        <f t="shared" si="10"/>
        <v>0.52781568595970052</v>
      </c>
    </row>
    <row r="23" spans="1:34" x14ac:dyDescent="0.2">
      <c r="A23" s="47" t="s">
        <v>197</v>
      </c>
      <c r="B23" s="46" t="s">
        <v>87</v>
      </c>
      <c r="C23" s="29">
        <v>24</v>
      </c>
      <c r="D23" s="27">
        <v>260.863</v>
      </c>
      <c r="E23" s="28">
        <v>73.900000000000006</v>
      </c>
      <c r="F23" s="28">
        <v>7.1</v>
      </c>
      <c r="G23" s="27">
        <v>227.90899999999999</v>
      </c>
      <c r="H23" s="28">
        <v>48.4</v>
      </c>
      <c r="I23" s="28">
        <v>3.7</v>
      </c>
      <c r="J23" s="31">
        <f t="shared" si="0"/>
        <v>25.500000000000007</v>
      </c>
      <c r="K23" s="45">
        <f t="shared" si="1"/>
        <v>32.954000000000001</v>
      </c>
      <c r="L23" s="27">
        <v>84.591999999999999</v>
      </c>
      <c r="M23" s="28">
        <v>73.2</v>
      </c>
      <c r="N23" s="28" t="s">
        <v>94</v>
      </c>
      <c r="O23" s="27">
        <v>51.552999999999997</v>
      </c>
      <c r="P23" s="28">
        <v>55</v>
      </c>
      <c r="Q23" s="28" t="s">
        <v>94</v>
      </c>
      <c r="R23" s="31">
        <f t="shared" si="2"/>
        <v>18.200000000000003</v>
      </c>
      <c r="S23" s="45">
        <f t="shared" si="3"/>
        <v>33.039000000000001</v>
      </c>
      <c r="T23" s="27">
        <v>3.258</v>
      </c>
      <c r="U23" s="27">
        <v>8.2799999999999994</v>
      </c>
      <c r="V23" s="1" t="s">
        <v>17</v>
      </c>
      <c r="X23" s="44">
        <v>82.573999999999998</v>
      </c>
      <c r="Y23" s="44">
        <v>50.825000000000003</v>
      </c>
      <c r="Z23" s="16">
        <f t="shared" si="4"/>
        <v>31.748999999999999</v>
      </c>
      <c r="AA23" s="16"/>
      <c r="AB23" s="43">
        <f t="shared" si="5"/>
        <v>7.3784999999999998</v>
      </c>
      <c r="AC23" s="15"/>
      <c r="AD23" s="42">
        <f t="shared" si="6"/>
        <v>8.2469999999999999</v>
      </c>
      <c r="AE23" s="41">
        <f t="shared" si="7"/>
        <v>3.2999999999999474E-2</v>
      </c>
      <c r="AF23" s="40">
        <f t="shared" si="8"/>
        <v>3.2490000000000001</v>
      </c>
      <c r="AG23" s="39">
        <f t="shared" si="9"/>
        <v>8.999999999999897E-3</v>
      </c>
      <c r="AH23" s="38">
        <f t="shared" si="10"/>
        <v>0.52871979605895414</v>
      </c>
    </row>
    <row r="24" spans="1:34" x14ac:dyDescent="0.2">
      <c r="A24" s="47" t="s">
        <v>198</v>
      </c>
      <c r="B24" s="46" t="s">
        <v>87</v>
      </c>
      <c r="C24" s="29">
        <v>24</v>
      </c>
      <c r="D24" s="27">
        <v>247.92</v>
      </c>
      <c r="E24" s="28">
        <v>74.2</v>
      </c>
      <c r="F24" s="28">
        <v>6.8</v>
      </c>
      <c r="G24" s="27">
        <v>213.57599999999999</v>
      </c>
      <c r="H24" s="28">
        <v>47.5</v>
      </c>
      <c r="I24" s="28">
        <v>3.8</v>
      </c>
      <c r="J24" s="31">
        <f t="shared" si="0"/>
        <v>26.700000000000003</v>
      </c>
      <c r="K24" s="45">
        <f t="shared" si="1"/>
        <v>34.344000000000001</v>
      </c>
      <c r="L24" s="27">
        <v>82.968000000000004</v>
      </c>
      <c r="M24" s="28">
        <v>73.5</v>
      </c>
      <c r="N24" s="28" t="s">
        <v>94</v>
      </c>
      <c r="O24" s="27">
        <v>48.470999999999997</v>
      </c>
      <c r="P24" s="28">
        <v>54.8</v>
      </c>
      <c r="Q24" s="28" t="s">
        <v>94</v>
      </c>
      <c r="R24" s="31">
        <f t="shared" si="2"/>
        <v>18.700000000000003</v>
      </c>
      <c r="S24" s="45">
        <f t="shared" si="3"/>
        <v>34.497</v>
      </c>
      <c r="T24" s="27">
        <v>3.34</v>
      </c>
      <c r="U24" s="27">
        <v>8.2759999999999998</v>
      </c>
      <c r="V24" s="1" t="s">
        <v>17</v>
      </c>
      <c r="X24" s="44">
        <v>80.974000000000004</v>
      </c>
      <c r="Y24" s="44">
        <v>47.789000000000001</v>
      </c>
      <c r="Z24" s="16">
        <f t="shared" si="4"/>
        <v>33.185000000000002</v>
      </c>
      <c r="AA24" s="16"/>
      <c r="AB24" s="43">
        <f t="shared" si="5"/>
        <v>6.9077916666666654</v>
      </c>
      <c r="AC24" s="15"/>
      <c r="AD24" s="42">
        <f t="shared" si="6"/>
        <v>8.2509999999999994</v>
      </c>
      <c r="AE24" s="41">
        <f t="shared" si="7"/>
        <v>2.5000000000000355E-2</v>
      </c>
      <c r="AF24" s="40">
        <f t="shared" si="8"/>
        <v>3.3330000000000002</v>
      </c>
      <c r="AG24" s="39">
        <f t="shared" si="9"/>
        <v>6.9999999999996732E-3</v>
      </c>
      <c r="AH24" s="38">
        <f t="shared" si="10"/>
        <v>0.54266396973442665</v>
      </c>
    </row>
    <row r="25" spans="1:34" x14ac:dyDescent="0.2">
      <c r="A25" s="47" t="s">
        <v>199</v>
      </c>
      <c r="B25" s="46" t="s">
        <v>87</v>
      </c>
      <c r="C25" s="29">
        <v>24</v>
      </c>
      <c r="D25" s="27">
        <v>286.95699999999999</v>
      </c>
      <c r="E25" s="28">
        <v>73.8</v>
      </c>
      <c r="F25" s="28">
        <v>7.2</v>
      </c>
      <c r="G25" s="27">
        <v>243.56800000000001</v>
      </c>
      <c r="H25" s="28">
        <v>49.5</v>
      </c>
      <c r="I25" s="28">
        <v>3.5</v>
      </c>
      <c r="J25" s="31">
        <f t="shared" si="0"/>
        <v>24.299999999999997</v>
      </c>
      <c r="K25" s="45">
        <f t="shared" si="1"/>
        <v>43.389000000000003</v>
      </c>
      <c r="L25" s="27">
        <v>99.010999999999996</v>
      </c>
      <c r="M25" s="28">
        <v>73.3</v>
      </c>
      <c r="N25" s="28" t="s">
        <v>94</v>
      </c>
      <c r="O25" s="27">
        <v>55.502000000000002</v>
      </c>
      <c r="P25" s="28">
        <v>56.5</v>
      </c>
      <c r="Q25" s="28" t="s">
        <v>94</v>
      </c>
      <c r="R25" s="31">
        <f t="shared" si="2"/>
        <v>16.799999999999997</v>
      </c>
      <c r="S25" s="45">
        <f t="shared" si="3"/>
        <v>43.509</v>
      </c>
      <c r="T25" s="27">
        <v>4.0010000000000003</v>
      </c>
      <c r="U25" s="27">
        <v>9.14</v>
      </c>
      <c r="V25" s="1" t="s">
        <v>17</v>
      </c>
      <c r="X25" s="44">
        <v>96.647000000000006</v>
      </c>
      <c r="Y25" s="44">
        <v>54.677</v>
      </c>
      <c r="Z25" s="16">
        <f t="shared" si="4"/>
        <v>41.97</v>
      </c>
      <c r="AA25" s="16"/>
      <c r="AB25" s="43">
        <f t="shared" si="5"/>
        <v>7.8704583333333344</v>
      </c>
      <c r="AC25" s="15"/>
      <c r="AD25" s="42">
        <f t="shared" si="6"/>
        <v>9.1210000000000004</v>
      </c>
      <c r="AE25" s="41">
        <f t="shared" si="7"/>
        <v>1.9000000000000128E-2</v>
      </c>
      <c r="AF25" s="40">
        <f t="shared" si="8"/>
        <v>3.9950000000000001</v>
      </c>
      <c r="AG25" s="39">
        <f t="shared" si="9"/>
        <v>6.0000000000002274E-3</v>
      </c>
      <c r="AH25" s="38">
        <f t="shared" si="10"/>
        <v>0.58258884582539738</v>
      </c>
    </row>
    <row r="26" spans="1:34" x14ac:dyDescent="0.2">
      <c r="A26" s="47" t="s">
        <v>200</v>
      </c>
      <c r="B26" s="46" t="s">
        <v>87</v>
      </c>
      <c r="C26" s="29">
        <v>24</v>
      </c>
      <c r="D26" s="27">
        <v>260.642</v>
      </c>
      <c r="E26" s="28">
        <v>73.900000000000006</v>
      </c>
      <c r="F26" s="28">
        <v>7.1</v>
      </c>
      <c r="G26" s="27">
        <v>237.999</v>
      </c>
      <c r="H26" s="28">
        <v>48.6</v>
      </c>
      <c r="I26" s="28">
        <v>3.4</v>
      </c>
      <c r="J26" s="31">
        <f t="shared" si="0"/>
        <v>25.300000000000004</v>
      </c>
      <c r="K26" s="45">
        <f t="shared" si="1"/>
        <v>22.643000000000001</v>
      </c>
      <c r="L26" s="27">
        <v>76.484999999999999</v>
      </c>
      <c r="M26" s="28">
        <v>73.400000000000006</v>
      </c>
      <c r="N26" s="28" t="s">
        <v>94</v>
      </c>
      <c r="O26" s="27">
        <v>53.488</v>
      </c>
      <c r="P26" s="28">
        <v>54.7</v>
      </c>
      <c r="Q26" s="28" t="s">
        <v>94</v>
      </c>
      <c r="R26" s="31">
        <f t="shared" si="2"/>
        <v>18.700000000000003</v>
      </c>
      <c r="S26" s="45">
        <f t="shared" si="3"/>
        <v>22.997</v>
      </c>
      <c r="T26" s="27">
        <v>2.597</v>
      </c>
      <c r="U26" s="27">
        <v>7.7110000000000003</v>
      </c>
      <c r="V26" s="1" t="s">
        <v>17</v>
      </c>
      <c r="X26" s="44">
        <v>74.655000000000001</v>
      </c>
      <c r="Y26" s="44">
        <v>52.74</v>
      </c>
      <c r="Z26" s="16">
        <f t="shared" si="4"/>
        <v>21.914999999999999</v>
      </c>
      <c r="AA26" s="16"/>
      <c r="AB26" s="43">
        <f t="shared" si="5"/>
        <v>7.7191249999999991</v>
      </c>
      <c r="AC26" s="15"/>
      <c r="AD26" s="42">
        <f t="shared" si="6"/>
        <v>7.6950000000000003</v>
      </c>
      <c r="AE26" s="41">
        <f t="shared" si="7"/>
        <v>1.6000000000000014E-2</v>
      </c>
      <c r="AF26" s="40">
        <f t="shared" si="8"/>
        <v>2.5950000000000002</v>
      </c>
      <c r="AG26" s="39">
        <f t="shared" si="9"/>
        <v>1.9999999999997797E-3</v>
      </c>
      <c r="AH26" s="38">
        <f t="shared" si="10"/>
        <v>0.30588363816654757</v>
      </c>
    </row>
    <row r="27" spans="1:34" x14ac:dyDescent="0.2">
      <c r="A27" s="47" t="s">
        <v>201</v>
      </c>
      <c r="B27" s="46" t="s">
        <v>87</v>
      </c>
      <c r="C27" s="29">
        <v>24</v>
      </c>
      <c r="D27" s="27">
        <v>270.57100000000003</v>
      </c>
      <c r="E27" s="28">
        <v>73.7</v>
      </c>
      <c r="F27" s="28">
        <v>7.2</v>
      </c>
      <c r="G27" s="27">
        <v>243.72800000000001</v>
      </c>
      <c r="H27" s="28">
        <v>49.2</v>
      </c>
      <c r="I27" s="28">
        <v>3.4</v>
      </c>
      <c r="J27" s="31">
        <f t="shared" si="0"/>
        <v>24.5</v>
      </c>
      <c r="K27" s="45">
        <f t="shared" si="1"/>
        <v>26.843</v>
      </c>
      <c r="L27" s="27">
        <v>82.936000000000007</v>
      </c>
      <c r="M27" s="28">
        <v>73.5</v>
      </c>
      <c r="N27" s="28" t="s">
        <v>94</v>
      </c>
      <c r="O27" s="27">
        <v>55.625</v>
      </c>
      <c r="P27" s="28">
        <v>55.7</v>
      </c>
      <c r="Q27" s="28" t="s">
        <v>94</v>
      </c>
      <c r="R27" s="31">
        <f t="shared" si="2"/>
        <v>17.799999999999997</v>
      </c>
      <c r="S27" s="45">
        <f t="shared" si="3"/>
        <v>27.311</v>
      </c>
      <c r="T27" s="27">
        <v>2.9009999999999998</v>
      </c>
      <c r="U27" s="27">
        <v>7.95</v>
      </c>
      <c r="V27" s="1" t="s">
        <v>17</v>
      </c>
      <c r="X27" s="44">
        <v>80.944999999999993</v>
      </c>
      <c r="Y27" s="44">
        <v>54.82</v>
      </c>
      <c r="Z27" s="16">
        <f t="shared" si="4"/>
        <v>26.125</v>
      </c>
      <c r="AA27" s="16"/>
      <c r="AB27" s="43">
        <f t="shared" si="5"/>
        <v>7.8711666666666673</v>
      </c>
      <c r="AC27" s="15"/>
      <c r="AD27" s="86">
        <f t="shared" si="6"/>
        <v>7.95</v>
      </c>
      <c r="AE27" s="41">
        <f t="shared" si="7"/>
        <v>0</v>
      </c>
      <c r="AF27" s="40">
        <f t="shared" si="8"/>
        <v>2.8959999999999999</v>
      </c>
      <c r="AG27" s="39">
        <f t="shared" si="9"/>
        <v>4.9999999999998934E-3</v>
      </c>
      <c r="AH27" s="38">
        <f t="shared" si="10"/>
        <v>0.29459069126239085</v>
      </c>
    </row>
    <row r="28" spans="1:34" x14ac:dyDescent="0.2">
      <c r="A28" s="47" t="s">
        <v>202</v>
      </c>
      <c r="B28" s="46" t="s">
        <v>87</v>
      </c>
      <c r="C28" s="29">
        <v>24</v>
      </c>
      <c r="D28" s="27">
        <v>275.30900000000003</v>
      </c>
      <c r="E28" s="28">
        <v>73.900000000000006</v>
      </c>
      <c r="F28" s="28">
        <v>7.3</v>
      </c>
      <c r="G28" s="27">
        <v>247.39500000000001</v>
      </c>
      <c r="H28" s="28">
        <v>49.6</v>
      </c>
      <c r="I28" s="28">
        <v>3.5</v>
      </c>
      <c r="J28" s="31">
        <f t="shared" si="0"/>
        <v>24.300000000000004</v>
      </c>
      <c r="K28" s="45">
        <f t="shared" si="1"/>
        <v>27.914000000000001</v>
      </c>
      <c r="L28" s="27">
        <v>84.617000000000004</v>
      </c>
      <c r="M28" s="28">
        <v>73.599999999999994</v>
      </c>
      <c r="N28" s="28" t="s">
        <v>94</v>
      </c>
      <c r="O28" s="27">
        <v>56.216000000000001</v>
      </c>
      <c r="P28" s="28">
        <v>56.1</v>
      </c>
      <c r="Q28" s="28" t="s">
        <v>94</v>
      </c>
      <c r="R28" s="31">
        <f t="shared" si="2"/>
        <v>17.499999999999993</v>
      </c>
      <c r="S28" s="45">
        <f t="shared" si="3"/>
        <v>28.401</v>
      </c>
      <c r="T28" s="27">
        <v>2.9750000000000001</v>
      </c>
      <c r="U28" s="27">
        <v>8.0990000000000002</v>
      </c>
      <c r="V28" s="1" t="s">
        <v>17</v>
      </c>
      <c r="X28" s="44">
        <v>82.581000000000003</v>
      </c>
      <c r="Y28" s="44">
        <v>55.390999999999998</v>
      </c>
      <c r="Z28" s="16">
        <f t="shared" si="4"/>
        <v>27.19</v>
      </c>
      <c r="AA28" s="16"/>
      <c r="AB28" s="43">
        <f t="shared" si="5"/>
        <v>8.0001666666666669</v>
      </c>
      <c r="AC28" s="15"/>
      <c r="AD28" s="42">
        <f t="shared" si="6"/>
        <v>8.0749999999999993</v>
      </c>
      <c r="AE28" s="41">
        <f t="shared" si="7"/>
        <v>2.4000000000000909E-2</v>
      </c>
      <c r="AF28" s="40">
        <f t="shared" si="8"/>
        <v>2.9710000000000001</v>
      </c>
      <c r="AG28" s="39">
        <f t="shared" si="9"/>
        <v>4.0000000000000036E-3</v>
      </c>
      <c r="AH28" s="38">
        <f t="shared" si="10"/>
        <v>0.2926494068190546</v>
      </c>
    </row>
    <row r="29" spans="1:34" x14ac:dyDescent="0.2">
      <c r="A29" s="47" t="s">
        <v>203</v>
      </c>
      <c r="B29" s="46" t="s">
        <v>87</v>
      </c>
      <c r="C29" s="29">
        <v>24</v>
      </c>
      <c r="D29" s="27">
        <v>272.91899999999998</v>
      </c>
      <c r="E29" s="28">
        <v>73.8</v>
      </c>
      <c r="F29" s="28">
        <v>7.3</v>
      </c>
      <c r="G29" s="27">
        <v>245.279</v>
      </c>
      <c r="H29" s="28">
        <v>49.4</v>
      </c>
      <c r="I29" s="28">
        <v>3.5</v>
      </c>
      <c r="J29" s="31">
        <f t="shared" si="0"/>
        <v>24.4</v>
      </c>
      <c r="K29" s="45">
        <f t="shared" si="1"/>
        <v>27.64</v>
      </c>
      <c r="L29" s="27">
        <v>83.796000000000006</v>
      </c>
      <c r="M29" s="28">
        <v>73.5</v>
      </c>
      <c r="N29" s="28" t="s">
        <v>94</v>
      </c>
      <c r="O29" s="27">
        <v>55.604999999999997</v>
      </c>
      <c r="P29" s="28">
        <v>56</v>
      </c>
      <c r="Q29" s="28" t="s">
        <v>94</v>
      </c>
      <c r="R29" s="31">
        <f t="shared" si="2"/>
        <v>17.5</v>
      </c>
      <c r="S29" s="45">
        <f t="shared" si="3"/>
        <v>28.190999999999999</v>
      </c>
      <c r="T29" s="27">
        <v>2.9489999999999998</v>
      </c>
      <c r="U29" s="27">
        <v>8.0380000000000003</v>
      </c>
      <c r="V29" s="1" t="s">
        <v>17</v>
      </c>
      <c r="X29" s="44">
        <v>81.784000000000006</v>
      </c>
      <c r="Y29" s="44">
        <v>54.792000000000002</v>
      </c>
      <c r="Z29" s="16">
        <f t="shared" si="4"/>
        <v>26.992000000000001</v>
      </c>
      <c r="AA29" s="16"/>
      <c r="AB29" s="43">
        <f t="shared" si="5"/>
        <v>7.9369583333333331</v>
      </c>
      <c r="AC29" s="15"/>
      <c r="AD29" s="42">
        <f t="shared" si="6"/>
        <v>8.0250000000000004</v>
      </c>
      <c r="AE29" s="41">
        <f t="shared" si="7"/>
        <v>1.2999999999999901E-2</v>
      </c>
      <c r="AF29" s="40">
        <f t="shared" si="8"/>
        <v>2.9430000000000001</v>
      </c>
      <c r="AG29" s="39">
        <f t="shared" si="9"/>
        <v>5.9999999999997833E-3</v>
      </c>
      <c r="AH29" s="38">
        <f t="shared" si="10"/>
        <v>0.26418894401885185</v>
      </c>
    </row>
    <row r="30" spans="1:34" x14ac:dyDescent="0.2">
      <c r="A30" s="47" t="s">
        <v>204</v>
      </c>
      <c r="B30" s="46" t="s">
        <v>87</v>
      </c>
      <c r="C30" s="29">
        <v>24</v>
      </c>
      <c r="D30" s="27">
        <v>276.90800000000002</v>
      </c>
      <c r="E30" s="28">
        <v>73.5</v>
      </c>
      <c r="F30" s="28">
        <v>7.4</v>
      </c>
      <c r="G30" s="27">
        <v>249.44300000000001</v>
      </c>
      <c r="H30" s="28">
        <v>49.7</v>
      </c>
      <c r="I30" s="28">
        <v>3.5</v>
      </c>
      <c r="J30" s="31">
        <f t="shared" si="0"/>
        <v>23.799999999999997</v>
      </c>
      <c r="K30" s="45">
        <f t="shared" si="1"/>
        <v>27.465</v>
      </c>
      <c r="L30" s="27">
        <v>84.402000000000001</v>
      </c>
      <c r="M30" s="28">
        <v>73.2</v>
      </c>
      <c r="N30" s="28" t="s">
        <v>94</v>
      </c>
      <c r="O30" s="27">
        <v>56.381999999999998</v>
      </c>
      <c r="P30" s="28">
        <v>55.6</v>
      </c>
      <c r="Q30" s="28" t="s">
        <v>94</v>
      </c>
      <c r="R30" s="31">
        <f t="shared" si="2"/>
        <v>17.600000000000001</v>
      </c>
      <c r="S30" s="45">
        <f t="shared" si="3"/>
        <v>28.02</v>
      </c>
      <c r="T30" s="27">
        <v>2.9420000000000002</v>
      </c>
      <c r="U30" s="27">
        <v>7.9550000000000001</v>
      </c>
      <c r="V30" s="1" t="s">
        <v>17</v>
      </c>
      <c r="X30" s="44">
        <v>82.391000000000005</v>
      </c>
      <c r="Y30" s="44">
        <v>55.567</v>
      </c>
      <c r="Z30" s="16">
        <f t="shared" si="4"/>
        <v>26.824000000000002</v>
      </c>
      <c r="AA30" s="16"/>
      <c r="AB30" s="43">
        <f t="shared" si="5"/>
        <v>8.0781666666666663</v>
      </c>
      <c r="AC30" s="15"/>
      <c r="AD30" s="86">
        <f t="shared" si="6"/>
        <v>7.9550000000000001</v>
      </c>
      <c r="AE30" s="41">
        <f t="shared" si="7"/>
        <v>0</v>
      </c>
      <c r="AF30" s="40">
        <f t="shared" si="8"/>
        <v>2.9409999999999998</v>
      </c>
      <c r="AG30" s="39">
        <f t="shared" si="9"/>
        <v>1.000000000000334E-3</v>
      </c>
      <c r="AH30" s="38">
        <f t="shared" si="10"/>
        <v>0.2569725348075505</v>
      </c>
    </row>
    <row r="31" spans="1:34" x14ac:dyDescent="0.2">
      <c r="A31" s="47" t="s">
        <v>205</v>
      </c>
      <c r="B31" s="46" t="s">
        <v>87</v>
      </c>
      <c r="C31" s="29">
        <v>24</v>
      </c>
      <c r="D31" s="27">
        <v>275.97500000000002</v>
      </c>
      <c r="E31" s="28">
        <v>74</v>
      </c>
      <c r="F31" s="28">
        <v>7.3</v>
      </c>
      <c r="G31" s="27">
        <v>245.346</v>
      </c>
      <c r="H31" s="28">
        <v>49.7</v>
      </c>
      <c r="I31" s="28">
        <v>3.5</v>
      </c>
      <c r="J31" s="31">
        <f t="shared" si="0"/>
        <v>24.299999999999997</v>
      </c>
      <c r="K31" s="45">
        <f t="shared" si="1"/>
        <v>30.629000000000001</v>
      </c>
      <c r="L31" s="27">
        <v>86.397000000000006</v>
      </c>
      <c r="M31" s="28">
        <v>73.599999999999994</v>
      </c>
      <c r="N31" s="28" t="s">
        <v>94</v>
      </c>
      <c r="O31" s="27">
        <v>55.29</v>
      </c>
      <c r="P31" s="28">
        <v>55.9</v>
      </c>
      <c r="Q31" s="28" t="s">
        <v>94</v>
      </c>
      <c r="R31" s="31">
        <f t="shared" si="2"/>
        <v>17.699999999999996</v>
      </c>
      <c r="S31" s="45">
        <f t="shared" si="3"/>
        <v>31.106999999999999</v>
      </c>
      <c r="T31" s="27">
        <v>3.165</v>
      </c>
      <c r="U31" s="27">
        <v>8.2569999999999997</v>
      </c>
      <c r="V31" s="1" t="s">
        <v>17</v>
      </c>
      <c r="X31" s="44">
        <v>84.317999999999998</v>
      </c>
      <c r="Y31" s="44">
        <v>54.484000000000002</v>
      </c>
      <c r="Z31" s="16">
        <f t="shared" si="4"/>
        <v>29.834</v>
      </c>
      <c r="AA31" s="16"/>
      <c r="AB31" s="43">
        <f t="shared" si="5"/>
        <v>7.9525833333333331</v>
      </c>
      <c r="AC31" s="15"/>
      <c r="AD31" s="42">
        <f t="shared" si="6"/>
        <v>8.2279999999999998</v>
      </c>
      <c r="AE31" s="41">
        <f t="shared" si="7"/>
        <v>2.8999999999999915E-2</v>
      </c>
      <c r="AF31" s="40">
        <f t="shared" si="8"/>
        <v>3.16</v>
      </c>
      <c r="AG31" s="39">
        <f t="shared" si="9"/>
        <v>4.9999999999998934E-3</v>
      </c>
      <c r="AH31" s="38">
        <f t="shared" si="10"/>
        <v>0.32403218312098087</v>
      </c>
    </row>
    <row r="32" spans="1:34" x14ac:dyDescent="0.2">
      <c r="A32" s="47" t="s">
        <v>206</v>
      </c>
      <c r="B32" s="46" t="s">
        <v>87</v>
      </c>
      <c r="C32" s="29">
        <v>24</v>
      </c>
      <c r="D32" s="27">
        <v>266.01400000000001</v>
      </c>
      <c r="E32" s="28">
        <v>72.7</v>
      </c>
      <c r="F32" s="28">
        <v>7.2</v>
      </c>
      <c r="G32" s="27">
        <v>236.30099999999999</v>
      </c>
      <c r="H32" s="28">
        <v>48.1</v>
      </c>
      <c r="I32" s="28">
        <v>3.6</v>
      </c>
      <c r="J32" s="31">
        <f t="shared" si="0"/>
        <v>24.6</v>
      </c>
      <c r="K32" s="45">
        <f t="shared" si="1"/>
        <v>29.713000000000001</v>
      </c>
      <c r="L32" s="27">
        <v>84.313000000000002</v>
      </c>
      <c r="M32" s="28">
        <v>72.5</v>
      </c>
      <c r="N32" s="28" t="s">
        <v>94</v>
      </c>
      <c r="O32" s="27">
        <v>54.015000000000001</v>
      </c>
      <c r="P32" s="28">
        <v>54.9</v>
      </c>
      <c r="Q32" s="28" t="s">
        <v>94</v>
      </c>
      <c r="R32" s="31">
        <f t="shared" si="2"/>
        <v>17.600000000000001</v>
      </c>
      <c r="S32" s="45">
        <f t="shared" si="3"/>
        <v>30.297999999999998</v>
      </c>
      <c r="T32" s="27">
        <v>3.0510000000000002</v>
      </c>
      <c r="U32" s="27">
        <v>7.9729999999999999</v>
      </c>
      <c r="V32" s="1" t="s">
        <v>17</v>
      </c>
      <c r="X32" s="44">
        <v>82.34</v>
      </c>
      <c r="Y32" s="44">
        <v>53.255000000000003</v>
      </c>
      <c r="Z32" s="16">
        <f t="shared" si="4"/>
        <v>29.085000000000001</v>
      </c>
      <c r="AA32" s="16"/>
      <c r="AB32" s="43">
        <f t="shared" si="5"/>
        <v>7.6269166666666663</v>
      </c>
      <c r="AC32" s="15"/>
      <c r="AD32" s="86">
        <f t="shared" si="6"/>
        <v>7.9729999999999999</v>
      </c>
      <c r="AE32" s="41">
        <f t="shared" si="7"/>
        <v>0</v>
      </c>
      <c r="AF32" s="40">
        <f t="shared" si="8"/>
        <v>3.0459999999999998</v>
      </c>
      <c r="AG32" s="39">
        <f t="shared" si="9"/>
        <v>5.0000000000003375E-3</v>
      </c>
      <c r="AH32" s="38">
        <f t="shared" si="10"/>
        <v>0.26576273481703427</v>
      </c>
    </row>
    <row r="33" spans="1:38" x14ac:dyDescent="0.2">
      <c r="A33" s="47" t="s">
        <v>207</v>
      </c>
      <c r="B33" s="46" t="s">
        <v>87</v>
      </c>
      <c r="C33" s="29">
        <v>24</v>
      </c>
      <c r="D33" s="27">
        <v>266.62799999999999</v>
      </c>
      <c r="E33" s="28">
        <v>74.5</v>
      </c>
      <c r="F33" s="28">
        <v>7.1</v>
      </c>
      <c r="G33" s="27">
        <v>232.69800000000001</v>
      </c>
      <c r="H33" s="28">
        <v>48.3</v>
      </c>
      <c r="I33" s="28">
        <v>3.6</v>
      </c>
      <c r="J33" s="31">
        <f t="shared" si="0"/>
        <v>26.200000000000003</v>
      </c>
      <c r="K33" s="45">
        <f t="shared" si="1"/>
        <v>33.93</v>
      </c>
      <c r="L33" s="27">
        <v>87.200999999999993</v>
      </c>
      <c r="M33" s="28">
        <v>73.599999999999994</v>
      </c>
      <c r="N33" s="28" t="s">
        <v>94</v>
      </c>
      <c r="O33" s="27">
        <v>52.734000000000002</v>
      </c>
      <c r="P33" s="28">
        <v>54.7</v>
      </c>
      <c r="Q33" s="28" t="s">
        <v>94</v>
      </c>
      <c r="R33" s="31">
        <f t="shared" si="2"/>
        <v>18.899999999999991</v>
      </c>
      <c r="S33" s="45">
        <f t="shared" si="3"/>
        <v>34.466999999999999</v>
      </c>
      <c r="T33" s="27">
        <v>3.4220000000000002</v>
      </c>
      <c r="U33" s="27">
        <v>8.6319999999999997</v>
      </c>
      <c r="V33" s="1" t="s">
        <v>17</v>
      </c>
      <c r="X33" s="44">
        <v>85.102999999999994</v>
      </c>
      <c r="Y33" s="44">
        <v>51.994999999999997</v>
      </c>
      <c r="Z33" s="16">
        <f t="shared" si="4"/>
        <v>33.107999999999997</v>
      </c>
      <c r="AA33" s="16"/>
      <c r="AB33" s="43">
        <f t="shared" si="5"/>
        <v>7.5292916666666665</v>
      </c>
      <c r="AC33" s="15"/>
      <c r="AD33" s="42">
        <f t="shared" si="6"/>
        <v>8.6240000000000006</v>
      </c>
      <c r="AE33" s="41">
        <f t="shared" si="7"/>
        <v>7.9999999999991189E-3</v>
      </c>
      <c r="AF33" s="40">
        <f t="shared" si="8"/>
        <v>3.419</v>
      </c>
      <c r="AG33" s="39">
        <f t="shared" si="9"/>
        <v>3.0000000000001137E-3</v>
      </c>
      <c r="AH33" s="38">
        <f t="shared" si="10"/>
        <v>0.3532475569192699</v>
      </c>
    </row>
    <row r="34" spans="1:38" x14ac:dyDescent="0.2">
      <c r="A34" s="47" t="s">
        <v>208</v>
      </c>
      <c r="B34" s="46" t="s">
        <v>87</v>
      </c>
      <c r="C34" s="29">
        <v>24</v>
      </c>
      <c r="D34" s="27">
        <v>274.01400000000001</v>
      </c>
      <c r="E34" s="28">
        <v>78.2</v>
      </c>
      <c r="F34" s="28">
        <v>7.3</v>
      </c>
      <c r="G34" s="27">
        <v>240.88399999999999</v>
      </c>
      <c r="H34" s="28">
        <v>50.8</v>
      </c>
      <c r="I34" s="28">
        <v>3.5</v>
      </c>
      <c r="J34" s="31">
        <f t="shared" si="0"/>
        <v>27.400000000000006</v>
      </c>
      <c r="K34" s="45">
        <f t="shared" si="1"/>
        <v>33.130000000000003</v>
      </c>
      <c r="L34" s="27">
        <v>86.850999999999999</v>
      </c>
      <c r="M34" s="28">
        <v>75</v>
      </c>
      <c r="N34" s="28" t="s">
        <v>94</v>
      </c>
      <c r="O34" s="27">
        <v>53.313000000000002</v>
      </c>
      <c r="P34" s="28">
        <v>54.7</v>
      </c>
      <c r="Q34" s="28" t="s">
        <v>94</v>
      </c>
      <c r="R34" s="31">
        <f t="shared" si="2"/>
        <v>20.299999999999997</v>
      </c>
      <c r="S34" s="45">
        <f t="shared" si="3"/>
        <v>33.537999999999997</v>
      </c>
      <c r="T34" s="27">
        <v>3.4769999999999999</v>
      </c>
      <c r="U34" s="27">
        <v>9.2089999999999996</v>
      </c>
      <c r="V34" s="1" t="s">
        <v>17</v>
      </c>
      <c r="X34" s="44">
        <v>84.69</v>
      </c>
      <c r="Y34" s="44">
        <v>52.566000000000003</v>
      </c>
      <c r="Z34" s="16">
        <f t="shared" si="4"/>
        <v>32.124000000000002</v>
      </c>
      <c r="AA34" s="16"/>
      <c r="AB34" s="43">
        <f t="shared" si="5"/>
        <v>7.8465833333333324</v>
      </c>
      <c r="AC34" s="15"/>
      <c r="AD34" s="42">
        <f t="shared" si="6"/>
        <v>9.1910000000000007</v>
      </c>
      <c r="AE34" s="41">
        <f t="shared" si="7"/>
        <v>1.7999999999998906E-2</v>
      </c>
      <c r="AF34" s="40">
        <f t="shared" si="8"/>
        <v>3.476</v>
      </c>
      <c r="AG34" s="39">
        <f t="shared" si="9"/>
        <v>9.9999999999988987E-4</v>
      </c>
      <c r="AH34" s="38">
        <f t="shared" si="10"/>
        <v>0.41762840205244028</v>
      </c>
    </row>
    <row r="35" spans="1:38" x14ac:dyDescent="0.2">
      <c r="A35" s="47" t="s">
        <v>209</v>
      </c>
      <c r="B35" s="46" t="s">
        <v>87</v>
      </c>
      <c r="C35" s="29">
        <v>24</v>
      </c>
      <c r="D35" s="27">
        <v>278.92</v>
      </c>
      <c r="E35" s="28">
        <v>79.5</v>
      </c>
      <c r="F35" s="28">
        <v>7.3</v>
      </c>
      <c r="G35" s="27">
        <v>246.95699999999999</v>
      </c>
      <c r="H35" s="28">
        <v>52.2</v>
      </c>
      <c r="I35" s="28">
        <v>3.3</v>
      </c>
      <c r="J35" s="31">
        <f t="shared" ref="J35:J44" si="11">E35-H35</f>
        <v>27.299999999999997</v>
      </c>
      <c r="K35" s="45">
        <f t="shared" ref="K35:K44" si="12">ROUND(D35-G35,3)</f>
        <v>31.963000000000001</v>
      </c>
      <c r="L35" s="27">
        <v>86.954999999999998</v>
      </c>
      <c r="M35" s="28">
        <v>75.3</v>
      </c>
      <c r="N35" s="28">
        <v>0</v>
      </c>
      <c r="O35" s="27">
        <v>54.637999999999998</v>
      </c>
      <c r="P35" s="28">
        <v>54.9</v>
      </c>
      <c r="Q35" s="28">
        <v>0</v>
      </c>
      <c r="R35" s="31">
        <f t="shared" ref="R35:R44" si="13">M35-P35</f>
        <v>20.399999999999999</v>
      </c>
      <c r="S35" s="45">
        <f t="shared" ref="S35:S44" si="14">ROUND(L35-O35,3)</f>
        <v>32.317</v>
      </c>
      <c r="T35" s="27">
        <v>3.4329999999999998</v>
      </c>
      <c r="U35" s="27">
        <v>9.2829999999999995</v>
      </c>
      <c r="V35" s="1" t="s">
        <v>17</v>
      </c>
      <c r="X35" s="44">
        <v>84.774000000000001</v>
      </c>
      <c r="Y35" s="44">
        <v>53.869</v>
      </c>
      <c r="Z35" s="16">
        <f t="shared" si="4"/>
        <v>30.905000000000001</v>
      </c>
      <c r="AA35" s="16"/>
      <c r="AB35" s="43">
        <f t="shared" si="5"/>
        <v>8.0453333333333337</v>
      </c>
      <c r="AC35" s="15"/>
      <c r="AD35" s="86">
        <f t="shared" si="6"/>
        <v>9.2829999999999995</v>
      </c>
      <c r="AE35" s="41">
        <f t="shared" si="7"/>
        <v>0</v>
      </c>
      <c r="AF35" s="40">
        <f t="shared" si="8"/>
        <v>3.4260000000000002</v>
      </c>
      <c r="AG35" s="39">
        <f t="shared" si="9"/>
        <v>6.9999999999996732E-3</v>
      </c>
      <c r="AH35" s="38">
        <f t="shared" si="10"/>
        <v>0.42841466328146194</v>
      </c>
    </row>
    <row r="36" spans="1:38" x14ac:dyDescent="0.2">
      <c r="A36" s="47" t="s">
        <v>210</v>
      </c>
      <c r="B36" s="46" t="s">
        <v>87</v>
      </c>
      <c r="C36" s="29">
        <v>24</v>
      </c>
      <c r="D36" s="27">
        <v>278.59500000000003</v>
      </c>
      <c r="E36" s="28">
        <v>80</v>
      </c>
      <c r="F36" s="28">
        <v>7.4</v>
      </c>
      <c r="G36" s="27">
        <v>244.58199999999999</v>
      </c>
      <c r="H36" s="28">
        <v>52.4</v>
      </c>
      <c r="I36" s="28">
        <v>3.4</v>
      </c>
      <c r="J36" s="31">
        <f t="shared" si="11"/>
        <v>27.6</v>
      </c>
      <c r="K36" s="45">
        <f t="shared" si="12"/>
        <v>34.012999999999998</v>
      </c>
      <c r="L36" s="27">
        <v>88.397000000000006</v>
      </c>
      <c r="M36" s="28">
        <v>75.400000000000006</v>
      </c>
      <c r="N36" s="28">
        <v>0</v>
      </c>
      <c r="O36" s="27">
        <v>54.11</v>
      </c>
      <c r="P36" s="28">
        <v>54.9</v>
      </c>
      <c r="Q36" s="28">
        <v>0</v>
      </c>
      <c r="R36" s="31">
        <f t="shared" si="13"/>
        <v>20.500000000000007</v>
      </c>
      <c r="S36" s="45">
        <f t="shared" si="14"/>
        <v>34.286999999999999</v>
      </c>
      <c r="T36" s="27">
        <v>3.5750000000000002</v>
      </c>
      <c r="U36" s="27">
        <v>9.4719999999999995</v>
      </c>
      <c r="V36" s="1" t="s">
        <v>17</v>
      </c>
      <c r="X36" s="44">
        <v>86.176000000000002</v>
      </c>
      <c r="Y36" s="44">
        <v>53.347999999999999</v>
      </c>
      <c r="Z36" s="16">
        <f t="shared" si="4"/>
        <v>32.828000000000003</v>
      </c>
      <c r="AA36" s="16"/>
      <c r="AB36" s="43">
        <f t="shared" si="5"/>
        <v>7.9680833333333325</v>
      </c>
      <c r="AC36" s="15"/>
      <c r="AD36" s="86">
        <f t="shared" si="6"/>
        <v>9.4719999999999995</v>
      </c>
      <c r="AE36" s="41">
        <f t="shared" si="7"/>
        <v>0</v>
      </c>
      <c r="AF36" s="40">
        <f t="shared" si="8"/>
        <v>3.569</v>
      </c>
      <c r="AG36" s="39">
        <f t="shared" si="9"/>
        <v>6.0000000000002274E-3</v>
      </c>
      <c r="AH36" s="38">
        <f t="shared" si="10"/>
        <v>0.48450008586077276</v>
      </c>
    </row>
    <row r="37" spans="1:38" x14ac:dyDescent="0.2">
      <c r="A37" s="47" t="s">
        <v>211</v>
      </c>
      <c r="B37" s="46" t="s">
        <v>87</v>
      </c>
      <c r="C37" s="29">
        <v>24</v>
      </c>
      <c r="D37" s="27">
        <v>276.74099999999999</v>
      </c>
      <c r="E37" s="28">
        <v>83.2</v>
      </c>
      <c r="F37" s="28">
        <v>7.4</v>
      </c>
      <c r="G37" s="27">
        <v>246.01</v>
      </c>
      <c r="H37" s="28">
        <v>53.8</v>
      </c>
      <c r="I37" s="28">
        <v>3.3</v>
      </c>
      <c r="J37" s="31">
        <f t="shared" si="11"/>
        <v>29.400000000000006</v>
      </c>
      <c r="K37" s="45">
        <f t="shared" si="12"/>
        <v>30.731000000000002</v>
      </c>
      <c r="L37" s="27">
        <v>85.319000000000003</v>
      </c>
      <c r="M37" s="28">
        <v>76.3</v>
      </c>
      <c r="N37" s="28">
        <v>0</v>
      </c>
      <c r="O37" s="27">
        <v>54.39</v>
      </c>
      <c r="P37" s="28">
        <v>54.8</v>
      </c>
      <c r="Q37" s="28">
        <v>0</v>
      </c>
      <c r="R37" s="31">
        <f t="shared" si="13"/>
        <v>21.5</v>
      </c>
      <c r="S37" s="45">
        <f t="shared" si="14"/>
        <v>30.928999999999998</v>
      </c>
      <c r="T37" s="27">
        <v>3.4049999999999998</v>
      </c>
      <c r="U37" s="27">
        <v>9.8230000000000004</v>
      </c>
      <c r="V37" s="1" t="s">
        <v>17</v>
      </c>
      <c r="X37" s="44">
        <v>83.13</v>
      </c>
      <c r="Y37" s="44">
        <v>53.625999999999998</v>
      </c>
      <c r="Z37" s="16">
        <f t="shared" si="4"/>
        <v>29.504000000000001</v>
      </c>
      <c r="AA37" s="16"/>
      <c r="AB37" s="43">
        <f t="shared" si="5"/>
        <v>8.016</v>
      </c>
      <c r="AC37" s="15"/>
      <c r="AD37" s="42">
        <f t="shared" si="6"/>
        <v>9.7899999999999991</v>
      </c>
      <c r="AE37" s="41">
        <f t="shared" si="7"/>
        <v>3.3000000000001251E-2</v>
      </c>
      <c r="AF37" s="40">
        <f t="shared" si="8"/>
        <v>3.4039999999999999</v>
      </c>
      <c r="AG37" s="39">
        <f t="shared" si="9"/>
        <v>9.9999999999988987E-4</v>
      </c>
      <c r="AH37" s="38">
        <f t="shared" si="10"/>
        <v>0.49876021299947171</v>
      </c>
    </row>
    <row r="38" spans="1:38" x14ac:dyDescent="0.2">
      <c r="A38" s="47" t="s">
        <v>212</v>
      </c>
      <c r="B38" s="46" t="s">
        <v>87</v>
      </c>
      <c r="C38" s="29">
        <v>24</v>
      </c>
      <c r="D38" s="27">
        <v>275.63099999999997</v>
      </c>
      <c r="E38" s="28">
        <v>85</v>
      </c>
      <c r="F38" s="28">
        <v>7.1</v>
      </c>
      <c r="G38" s="27">
        <v>241.26300000000001</v>
      </c>
      <c r="H38" s="28">
        <v>54.3</v>
      </c>
      <c r="I38" s="28">
        <v>3.2</v>
      </c>
      <c r="J38" s="31">
        <f t="shared" si="11"/>
        <v>30.700000000000003</v>
      </c>
      <c r="K38" s="45">
        <f t="shared" si="12"/>
        <v>34.368000000000002</v>
      </c>
      <c r="L38" s="27">
        <v>87.981999999999999</v>
      </c>
      <c r="M38" s="28">
        <v>76.599999999999994</v>
      </c>
      <c r="N38" s="28">
        <v>0</v>
      </c>
      <c r="O38" s="27">
        <v>53.482999999999997</v>
      </c>
      <c r="P38" s="28">
        <v>54.6</v>
      </c>
      <c r="Q38" s="28">
        <v>0</v>
      </c>
      <c r="R38" s="31">
        <f t="shared" si="13"/>
        <v>21.999999999999993</v>
      </c>
      <c r="S38" s="45">
        <f t="shared" si="14"/>
        <v>34.499000000000002</v>
      </c>
      <c r="T38" s="27">
        <v>3.6949999999999998</v>
      </c>
      <c r="U38" s="27">
        <v>10.327999999999999</v>
      </c>
      <c r="V38" s="1" t="s">
        <v>17</v>
      </c>
      <c r="X38" s="44">
        <v>85.704999999999998</v>
      </c>
      <c r="Y38" s="44">
        <v>52.738</v>
      </c>
      <c r="Z38" s="16">
        <f t="shared" si="4"/>
        <v>32.966999999999999</v>
      </c>
      <c r="AA38" s="16"/>
      <c r="AB38" s="43">
        <f t="shared" si="5"/>
        <v>7.8552083333333336</v>
      </c>
      <c r="AC38" s="15"/>
      <c r="AD38" s="86">
        <f t="shared" si="6"/>
        <v>10.327999999999999</v>
      </c>
      <c r="AE38" s="41">
        <f t="shared" si="7"/>
        <v>0</v>
      </c>
      <c r="AF38" s="40">
        <f t="shared" si="8"/>
        <v>3.6859999999999999</v>
      </c>
      <c r="AG38" s="39">
        <f t="shared" si="9"/>
        <v>8.999999999999897E-3</v>
      </c>
      <c r="AH38" s="38">
        <f t="shared" si="10"/>
        <v>0.58069409731289234</v>
      </c>
    </row>
    <row r="39" spans="1:38" x14ac:dyDescent="0.2">
      <c r="A39" s="47" t="s">
        <v>213</v>
      </c>
      <c r="B39" s="46" t="s">
        <v>223</v>
      </c>
      <c r="C39" s="29">
        <v>24</v>
      </c>
      <c r="D39" s="27">
        <v>145.495</v>
      </c>
      <c r="E39" s="28">
        <v>83.2</v>
      </c>
      <c r="F39" s="28">
        <v>6.9</v>
      </c>
      <c r="G39" s="27">
        <v>116.723</v>
      </c>
      <c r="H39" s="28">
        <v>51.9</v>
      </c>
      <c r="I39" s="28">
        <v>3.3</v>
      </c>
      <c r="J39" s="31">
        <f t="shared" si="11"/>
        <v>31.300000000000004</v>
      </c>
      <c r="K39" s="45">
        <f t="shared" si="12"/>
        <v>28.771999999999998</v>
      </c>
      <c r="L39" s="27">
        <v>55.271999999999998</v>
      </c>
      <c r="M39" s="28">
        <v>74.8</v>
      </c>
      <c r="N39" s="28">
        <v>0</v>
      </c>
      <c r="O39" s="27">
        <v>26.058</v>
      </c>
      <c r="P39" s="28">
        <v>54.7</v>
      </c>
      <c r="Q39" s="28">
        <v>0</v>
      </c>
      <c r="R39" s="31">
        <f t="shared" si="13"/>
        <v>20.099999999999994</v>
      </c>
      <c r="S39" s="45">
        <f t="shared" si="14"/>
        <v>29.213999999999999</v>
      </c>
      <c r="T39" s="27">
        <v>2.625</v>
      </c>
      <c r="U39" s="27">
        <v>6.0519999999999996</v>
      </c>
      <c r="V39" s="1" t="s">
        <v>17</v>
      </c>
      <c r="X39" s="44">
        <v>53.902999999999999</v>
      </c>
      <c r="Y39" s="44">
        <v>25.693999999999999</v>
      </c>
      <c r="Z39" s="16">
        <f t="shared" si="4"/>
        <v>28.209</v>
      </c>
      <c r="AA39" s="16"/>
      <c r="AB39" s="43">
        <f t="shared" si="5"/>
        <v>3.792875</v>
      </c>
      <c r="AC39" s="15"/>
      <c r="AD39" s="42">
        <f t="shared" si="6"/>
        <v>6.0469999999999997</v>
      </c>
      <c r="AE39" s="41">
        <f t="shared" si="7"/>
        <v>4.9999999999998934E-3</v>
      </c>
      <c r="AF39" s="40">
        <f t="shared" si="8"/>
        <v>2.6259999999999999</v>
      </c>
      <c r="AG39" s="39">
        <f t="shared" si="9"/>
        <v>-9.9999999999988987E-4</v>
      </c>
      <c r="AH39" s="38">
        <f t="shared" si="10"/>
        <v>0.48233852796792309</v>
      </c>
    </row>
    <row r="40" spans="1:38" x14ac:dyDescent="0.2">
      <c r="A40" s="47" t="s">
        <v>214</v>
      </c>
      <c r="B40" s="46" t="s">
        <v>87</v>
      </c>
      <c r="C40" s="29">
        <v>24</v>
      </c>
      <c r="D40" s="27">
        <v>272.48399999999998</v>
      </c>
      <c r="E40" s="28">
        <v>87.8</v>
      </c>
      <c r="F40" s="28">
        <v>7.3</v>
      </c>
      <c r="G40" s="27">
        <v>237.773</v>
      </c>
      <c r="H40" s="28">
        <v>55.1</v>
      </c>
      <c r="I40" s="28">
        <v>3.4</v>
      </c>
      <c r="J40" s="31">
        <f t="shared" si="11"/>
        <v>32.699999999999996</v>
      </c>
      <c r="K40" s="45">
        <f t="shared" si="12"/>
        <v>34.710999999999999</v>
      </c>
      <c r="L40" s="27">
        <v>88.108000000000004</v>
      </c>
      <c r="M40" s="28">
        <v>76.900000000000006</v>
      </c>
      <c r="N40" s="28">
        <v>0</v>
      </c>
      <c r="O40" s="27">
        <v>52.606000000000002</v>
      </c>
      <c r="P40" s="28">
        <v>54.3</v>
      </c>
      <c r="Q40" s="28">
        <v>0</v>
      </c>
      <c r="R40" s="31">
        <f t="shared" si="13"/>
        <v>22.600000000000009</v>
      </c>
      <c r="S40" s="45">
        <f t="shared" si="14"/>
        <v>35.502000000000002</v>
      </c>
      <c r="T40" s="27">
        <v>3.782</v>
      </c>
      <c r="U40" s="27">
        <v>10.856</v>
      </c>
      <c r="V40" s="1" t="s">
        <v>17</v>
      </c>
      <c r="X40" s="44">
        <v>85.814999999999998</v>
      </c>
      <c r="Y40" s="44">
        <v>51.878999999999998</v>
      </c>
      <c r="Z40" s="16">
        <f t="shared" si="4"/>
        <v>33.936</v>
      </c>
      <c r="AA40" s="16"/>
      <c r="AB40" s="43">
        <f t="shared" si="5"/>
        <v>7.7455833333333333</v>
      </c>
      <c r="AC40" s="15"/>
      <c r="AD40" s="42">
        <f t="shared" si="6"/>
        <v>10.823</v>
      </c>
      <c r="AE40" s="41">
        <f t="shared" si="7"/>
        <v>3.2999999999999474E-2</v>
      </c>
      <c r="AF40" s="40">
        <f t="shared" si="8"/>
        <v>3.782</v>
      </c>
      <c r="AG40" s="39">
        <f t="shared" si="9"/>
        <v>0</v>
      </c>
      <c r="AH40" s="38">
        <f t="shared" si="10"/>
        <v>0.32594112872361397</v>
      </c>
      <c r="AJ40" s="48"/>
      <c r="AK40" s="48"/>
      <c r="AL40" s="48"/>
    </row>
    <row r="41" spans="1:38" x14ac:dyDescent="0.2">
      <c r="A41" s="47" t="s">
        <v>215</v>
      </c>
      <c r="B41" s="46" t="s">
        <v>87</v>
      </c>
      <c r="C41" s="29">
        <v>24</v>
      </c>
      <c r="D41" s="27">
        <v>271.18099999999998</v>
      </c>
      <c r="E41" s="28">
        <v>89.5</v>
      </c>
      <c r="F41" s="28">
        <v>7.3</v>
      </c>
      <c r="G41" s="27">
        <v>239.04499999999999</v>
      </c>
      <c r="H41" s="28">
        <v>55.8</v>
      </c>
      <c r="I41" s="28">
        <v>3.4</v>
      </c>
      <c r="J41" s="31">
        <f t="shared" si="11"/>
        <v>33.700000000000003</v>
      </c>
      <c r="K41" s="45">
        <f t="shared" si="12"/>
        <v>32.136000000000003</v>
      </c>
      <c r="L41" s="27">
        <v>85.861999999999995</v>
      </c>
      <c r="M41" s="28">
        <v>77.5</v>
      </c>
      <c r="N41" s="28">
        <v>0</v>
      </c>
      <c r="O41" s="27">
        <v>52.808</v>
      </c>
      <c r="P41" s="28">
        <v>54</v>
      </c>
      <c r="Q41" s="28">
        <v>0</v>
      </c>
      <c r="R41" s="31">
        <f t="shared" si="13"/>
        <v>23.5</v>
      </c>
      <c r="S41" s="45">
        <f t="shared" si="14"/>
        <v>33.054000000000002</v>
      </c>
      <c r="T41" s="27">
        <v>3.67</v>
      </c>
      <c r="U41" s="27">
        <v>10.959</v>
      </c>
      <c r="V41" s="1" t="s">
        <v>17</v>
      </c>
      <c r="X41" s="44">
        <v>83.594999999999999</v>
      </c>
      <c r="Y41" s="44">
        <v>52.085999999999999</v>
      </c>
      <c r="Z41" s="16">
        <f t="shared" si="4"/>
        <v>31.509</v>
      </c>
      <c r="AA41" s="16"/>
      <c r="AB41" s="43">
        <f t="shared" si="5"/>
        <v>7.7899583333333338</v>
      </c>
      <c r="AC41" s="15"/>
      <c r="AD41" s="42">
        <f t="shared" si="6"/>
        <v>10.932</v>
      </c>
      <c r="AE41" s="41">
        <f t="shared" si="7"/>
        <v>2.6999999999999247E-2</v>
      </c>
      <c r="AF41" s="40">
        <f t="shared" si="8"/>
        <v>3.6659999999999999</v>
      </c>
      <c r="AG41" s="39">
        <f t="shared" si="9"/>
        <v>4.0000000000000036E-3</v>
      </c>
      <c r="AH41" s="38">
        <f t="shared" si="10"/>
        <v>0.26229371038925831</v>
      </c>
      <c r="AJ41" s="48"/>
      <c r="AK41" s="48"/>
      <c r="AL41" s="48"/>
    </row>
    <row r="42" spans="1:38" x14ac:dyDescent="0.2">
      <c r="A42" s="47" t="s">
        <v>216</v>
      </c>
      <c r="B42" s="46" t="s">
        <v>87</v>
      </c>
      <c r="C42" s="29">
        <v>24</v>
      </c>
      <c r="D42" s="27">
        <v>279.55200000000002</v>
      </c>
      <c r="E42" s="28">
        <v>90.1</v>
      </c>
      <c r="F42" s="28">
        <v>7.4</v>
      </c>
      <c r="G42" s="27">
        <v>245.87799999999999</v>
      </c>
      <c r="H42" s="28">
        <v>56.7</v>
      </c>
      <c r="I42" s="28">
        <v>3.4</v>
      </c>
      <c r="J42" s="31">
        <f t="shared" si="11"/>
        <v>33.399999999999991</v>
      </c>
      <c r="K42" s="45">
        <f t="shared" si="12"/>
        <v>33.673999999999999</v>
      </c>
      <c r="L42" s="27">
        <v>89.015000000000001</v>
      </c>
      <c r="M42" s="28">
        <v>76.7</v>
      </c>
      <c r="N42" s="28">
        <v>0</v>
      </c>
      <c r="O42" s="27">
        <v>54.289000000000001</v>
      </c>
      <c r="P42" s="28">
        <v>54.1</v>
      </c>
      <c r="Q42" s="28">
        <v>0</v>
      </c>
      <c r="R42" s="31">
        <f t="shared" si="13"/>
        <v>22.6</v>
      </c>
      <c r="S42" s="45">
        <f t="shared" si="14"/>
        <v>34.725999999999999</v>
      </c>
      <c r="T42" s="27">
        <v>3.762</v>
      </c>
      <c r="U42" s="27">
        <v>11.271000000000001</v>
      </c>
      <c r="V42" s="1" t="s">
        <v>17</v>
      </c>
      <c r="X42" s="44">
        <v>86.704999999999998</v>
      </c>
      <c r="Y42" s="44">
        <v>53.545000000000002</v>
      </c>
      <c r="Z42" s="16">
        <f t="shared" si="4"/>
        <v>33.159999999999997</v>
      </c>
      <c r="AA42" s="16"/>
      <c r="AB42" s="43">
        <f t="shared" si="5"/>
        <v>8.0138749999999987</v>
      </c>
      <c r="AC42" s="15"/>
      <c r="AD42" s="42">
        <f t="shared" si="6"/>
        <v>11.246</v>
      </c>
      <c r="AE42" s="41">
        <f t="shared" si="7"/>
        <v>2.5000000000000355E-2</v>
      </c>
      <c r="AF42" s="40">
        <f t="shared" si="8"/>
        <v>3.7530000000000001</v>
      </c>
      <c r="AG42" s="39">
        <f t="shared" si="9"/>
        <v>8.999999999999897E-3</v>
      </c>
      <c r="AH42" s="38">
        <f t="shared" si="10"/>
        <v>0.20904676302882036</v>
      </c>
      <c r="AJ42" s="48"/>
      <c r="AK42" s="48"/>
      <c r="AL42" s="48"/>
    </row>
    <row r="43" spans="1:38" x14ac:dyDescent="0.2">
      <c r="A43" s="47" t="s">
        <v>217</v>
      </c>
      <c r="B43" s="46" t="s">
        <v>87</v>
      </c>
      <c r="C43" s="29">
        <v>24</v>
      </c>
      <c r="D43" s="27">
        <v>273.91000000000003</v>
      </c>
      <c r="E43" s="28">
        <v>89.3</v>
      </c>
      <c r="F43" s="28">
        <v>7.2</v>
      </c>
      <c r="G43" s="27">
        <v>241.072</v>
      </c>
      <c r="H43" s="28">
        <v>56</v>
      </c>
      <c r="I43" s="28">
        <v>3.3</v>
      </c>
      <c r="J43" s="31">
        <f t="shared" si="11"/>
        <v>33.299999999999997</v>
      </c>
      <c r="K43" s="45">
        <f t="shared" si="12"/>
        <v>32.838000000000001</v>
      </c>
      <c r="L43" s="27">
        <v>87.084000000000003</v>
      </c>
      <c r="M43" s="28">
        <v>76.7</v>
      </c>
      <c r="N43" s="28">
        <v>0</v>
      </c>
      <c r="O43" s="27">
        <v>53.167999999999999</v>
      </c>
      <c r="P43" s="28">
        <v>54.2</v>
      </c>
      <c r="Q43" s="28">
        <v>0</v>
      </c>
      <c r="R43" s="31">
        <f t="shared" si="13"/>
        <v>22.5</v>
      </c>
      <c r="S43" s="45">
        <f t="shared" si="14"/>
        <v>33.915999999999997</v>
      </c>
      <c r="T43" s="27">
        <v>3.67</v>
      </c>
      <c r="U43" s="27">
        <v>10.977</v>
      </c>
      <c r="V43" s="1" t="s">
        <v>17</v>
      </c>
      <c r="X43" s="44">
        <v>84.826999999999998</v>
      </c>
      <c r="Y43" s="44">
        <v>52.439</v>
      </c>
      <c r="Z43" s="16">
        <f t="shared" si="4"/>
        <v>32.387999999999998</v>
      </c>
      <c r="AA43" s="16"/>
      <c r="AB43" s="43">
        <f t="shared" si="5"/>
        <v>7.8597083333333337</v>
      </c>
      <c r="AC43" s="15"/>
      <c r="AD43" s="42">
        <f t="shared" si="6"/>
        <v>10.96</v>
      </c>
      <c r="AE43" s="41">
        <f t="shared" si="7"/>
        <v>1.699999999999946E-2</v>
      </c>
      <c r="AF43" s="40">
        <f t="shared" si="8"/>
        <v>3.6640000000000001</v>
      </c>
      <c r="AG43" s="39">
        <f t="shared" si="9"/>
        <v>5.9999999999997833E-3</v>
      </c>
      <c r="AH43" s="38">
        <f t="shared" si="10"/>
        <v>0.18666622419858087</v>
      </c>
      <c r="AJ43" s="48"/>
      <c r="AK43" s="48"/>
      <c r="AL43" s="48"/>
    </row>
    <row r="44" spans="1:38" x14ac:dyDescent="0.2">
      <c r="A44" s="47" t="s">
        <v>218</v>
      </c>
      <c r="B44" s="46" t="s">
        <v>87</v>
      </c>
      <c r="C44" s="29">
        <v>24</v>
      </c>
      <c r="D44" s="27">
        <v>271.69400000000002</v>
      </c>
      <c r="E44" s="28">
        <v>89.7</v>
      </c>
      <c r="F44" s="28">
        <v>7.2</v>
      </c>
      <c r="G44" s="27">
        <v>240.16300000000001</v>
      </c>
      <c r="H44" s="28">
        <v>56.8</v>
      </c>
      <c r="I44" s="28">
        <v>3.3</v>
      </c>
      <c r="J44" s="31">
        <f t="shared" si="11"/>
        <v>32.900000000000006</v>
      </c>
      <c r="K44" s="45">
        <f t="shared" si="12"/>
        <v>31.530999999999999</v>
      </c>
      <c r="L44" s="27">
        <v>85.450999999999993</v>
      </c>
      <c r="M44" s="28">
        <v>76.599999999999994</v>
      </c>
      <c r="N44" s="28">
        <v>0</v>
      </c>
      <c r="O44" s="27">
        <v>52.892000000000003</v>
      </c>
      <c r="P44" s="28">
        <v>54.3</v>
      </c>
      <c r="Q44" s="28">
        <v>0</v>
      </c>
      <c r="R44" s="31">
        <f t="shared" si="13"/>
        <v>22.299999999999997</v>
      </c>
      <c r="S44" s="45">
        <f t="shared" si="14"/>
        <v>32.558999999999997</v>
      </c>
      <c r="T44" s="27">
        <v>3.5539999999999998</v>
      </c>
      <c r="U44" s="27">
        <v>10.73</v>
      </c>
      <c r="V44" s="1" t="s">
        <v>17</v>
      </c>
      <c r="X44" s="44">
        <v>83.238</v>
      </c>
      <c r="Y44" s="44">
        <v>52.162999999999997</v>
      </c>
      <c r="Z44" s="16">
        <f t="shared" si="4"/>
        <v>31.074999999999999</v>
      </c>
      <c r="AA44" s="16"/>
      <c r="AB44" s="43">
        <f t="shared" si="5"/>
        <v>7.833333333333333</v>
      </c>
      <c r="AC44" s="15"/>
      <c r="AD44" s="86">
        <f t="shared" si="6"/>
        <v>10.73</v>
      </c>
      <c r="AE44" s="41">
        <f t="shared" si="7"/>
        <v>0</v>
      </c>
      <c r="AF44" s="40">
        <f t="shared" si="8"/>
        <v>3.544</v>
      </c>
      <c r="AG44" s="39">
        <f t="shared" si="9"/>
        <v>9.9999999999997868E-3</v>
      </c>
      <c r="AH44" s="38">
        <f t="shared" si="10"/>
        <v>0.18987104591464943</v>
      </c>
      <c r="AJ44" s="48"/>
      <c r="AK44" s="48"/>
      <c r="AL44" s="48"/>
    </row>
    <row r="45" spans="1:38" x14ac:dyDescent="0.2">
      <c r="A45" s="47" t="s">
        <v>219</v>
      </c>
      <c r="B45" s="46" t="s">
        <v>87</v>
      </c>
      <c r="C45" s="29">
        <v>24</v>
      </c>
      <c r="D45" s="27">
        <v>271.78300000000002</v>
      </c>
      <c r="E45" s="28">
        <v>89.4</v>
      </c>
      <c r="F45" s="28">
        <v>7.1</v>
      </c>
      <c r="G45" s="27">
        <v>238.119</v>
      </c>
      <c r="H45" s="28">
        <v>56.6</v>
      </c>
      <c r="I45" s="28">
        <v>3.3</v>
      </c>
      <c r="J45" s="31">
        <f>E45-H45</f>
        <v>32.800000000000004</v>
      </c>
      <c r="K45" s="45">
        <f>ROUND(D45-G45,3)</f>
        <v>33.664000000000001</v>
      </c>
      <c r="L45" s="27">
        <v>87.067999999999998</v>
      </c>
      <c r="M45" s="28">
        <v>76.5</v>
      </c>
      <c r="N45" s="28">
        <v>0</v>
      </c>
      <c r="O45" s="27">
        <v>52.493000000000002</v>
      </c>
      <c r="P45" s="28">
        <v>54.2</v>
      </c>
      <c r="Q45" s="28">
        <v>0</v>
      </c>
      <c r="R45" s="31">
        <f>M45-P45</f>
        <v>22.299999999999997</v>
      </c>
      <c r="S45" s="45">
        <f>ROUND(L45-O45,3)</f>
        <v>34.575000000000003</v>
      </c>
      <c r="T45" s="27">
        <v>3.69</v>
      </c>
      <c r="U45" s="27">
        <v>10.849</v>
      </c>
      <c r="V45" s="1" t="s">
        <v>17</v>
      </c>
      <c r="X45" s="44">
        <v>84.82</v>
      </c>
      <c r="Y45" s="44">
        <v>51.771999999999998</v>
      </c>
      <c r="Z45" s="16">
        <f t="shared" si="4"/>
        <v>33.048000000000002</v>
      </c>
      <c r="AA45" s="16"/>
      <c r="AB45" s="43">
        <f t="shared" si="5"/>
        <v>7.7644583333333337</v>
      </c>
      <c r="AC45" s="15"/>
      <c r="AD45" s="42">
        <f t="shared" si="6"/>
        <v>10.82</v>
      </c>
      <c r="AE45" s="41">
        <f t="shared" si="7"/>
        <v>2.8999999999999915E-2</v>
      </c>
      <c r="AF45" s="40">
        <f t="shared" si="8"/>
        <v>3.6829999999999998</v>
      </c>
      <c r="AG45" s="39">
        <f t="shared" si="9"/>
        <v>7.0000000000001172E-3</v>
      </c>
      <c r="AH45" s="38">
        <f t="shared" si="10"/>
        <v>0.25869418232060426</v>
      </c>
      <c r="AJ45" s="48"/>
      <c r="AK45" s="48"/>
      <c r="AL45" s="48"/>
    </row>
    <row r="46" spans="1:38" x14ac:dyDescent="0.2">
      <c r="A46" s="47" t="s">
        <v>220</v>
      </c>
      <c r="B46" s="46" t="s">
        <v>87</v>
      </c>
      <c r="C46" s="29">
        <v>24</v>
      </c>
      <c r="D46" s="27">
        <v>269.63</v>
      </c>
      <c r="E46" s="28">
        <v>89.7</v>
      </c>
      <c r="F46" s="28">
        <v>7</v>
      </c>
      <c r="G46" s="27">
        <v>231.38300000000001</v>
      </c>
      <c r="H46" s="28">
        <v>56.2</v>
      </c>
      <c r="I46" s="28">
        <v>3.3</v>
      </c>
      <c r="J46" s="31">
        <f>E46-H46</f>
        <v>33.5</v>
      </c>
      <c r="K46" s="45">
        <f>ROUND(D46-G46,3)</f>
        <v>38.247</v>
      </c>
      <c r="L46" s="27">
        <v>90.186999999999998</v>
      </c>
      <c r="M46" s="28">
        <v>76.900000000000006</v>
      </c>
      <c r="N46" s="28">
        <v>0</v>
      </c>
      <c r="O46" s="27">
        <v>51.118000000000002</v>
      </c>
      <c r="P46" s="28">
        <v>54.1</v>
      </c>
      <c r="Q46" s="28">
        <v>0</v>
      </c>
      <c r="R46" s="31">
        <f>M46-P46</f>
        <v>22.800000000000004</v>
      </c>
      <c r="S46" s="45">
        <f>ROUND(L46-O46,3)</f>
        <v>39.069000000000003</v>
      </c>
      <c r="T46" s="27">
        <v>4.0369999999999999</v>
      </c>
      <c r="U46" s="27">
        <v>11.182</v>
      </c>
      <c r="V46" s="1" t="s">
        <v>17</v>
      </c>
      <c r="X46" s="44">
        <v>87.835999999999999</v>
      </c>
      <c r="Y46" s="44">
        <v>50.417999999999999</v>
      </c>
      <c r="Z46" s="16">
        <f t="shared" si="4"/>
        <v>37.417999999999999</v>
      </c>
      <c r="AA46" s="16"/>
      <c r="AB46" s="43">
        <f t="shared" si="5"/>
        <v>7.5402083333333332</v>
      </c>
      <c r="AC46" s="15"/>
      <c r="AD46" s="86">
        <f t="shared" si="6"/>
        <v>11.182</v>
      </c>
      <c r="AE46" s="41">
        <f t="shared" si="7"/>
        <v>0</v>
      </c>
      <c r="AF46" s="40">
        <f t="shared" si="8"/>
        <v>4.0270000000000001</v>
      </c>
      <c r="AG46" s="39">
        <f t="shared" si="9"/>
        <v>9.9999999999997868E-3</v>
      </c>
      <c r="AH46" s="38">
        <f t="shared" si="10"/>
        <v>0.35828042682478861</v>
      </c>
    </row>
    <row r="47" spans="1:38" x14ac:dyDescent="0.2">
      <c r="A47" s="47" t="s">
        <v>221</v>
      </c>
      <c r="B47" s="46" t="s">
        <v>87</v>
      </c>
      <c r="C47" s="29">
        <v>24</v>
      </c>
      <c r="D47" s="27">
        <v>259.79599999999999</v>
      </c>
      <c r="E47" s="28">
        <v>90.5</v>
      </c>
      <c r="F47" s="28">
        <v>7</v>
      </c>
      <c r="G47" s="27">
        <v>228.54599999999999</v>
      </c>
      <c r="H47" s="28">
        <v>55.6</v>
      </c>
      <c r="I47" s="28">
        <v>3.4</v>
      </c>
      <c r="J47" s="31">
        <f>E47-H47</f>
        <v>34.9</v>
      </c>
      <c r="K47" s="45">
        <f>ROUND(D47-G47,3)</f>
        <v>31.25</v>
      </c>
      <c r="L47" s="27">
        <v>82.468999999999994</v>
      </c>
      <c r="M47" s="28">
        <v>77.599999999999994</v>
      </c>
      <c r="N47" s="28">
        <v>0</v>
      </c>
      <c r="O47" s="27">
        <v>50.466000000000001</v>
      </c>
      <c r="P47" s="28">
        <v>53.6</v>
      </c>
      <c r="Q47" s="28">
        <v>0</v>
      </c>
      <c r="R47" s="31">
        <f>M47-P47</f>
        <v>23.999999999999993</v>
      </c>
      <c r="S47" s="45">
        <f>ROUND(L47-O47,3)</f>
        <v>32.003</v>
      </c>
      <c r="T47" s="27">
        <v>3.5670000000000002</v>
      </c>
      <c r="U47" s="27">
        <v>10.824999999999999</v>
      </c>
      <c r="V47" s="1" t="s">
        <v>17</v>
      </c>
      <c r="X47" s="44">
        <v>80.287000000000006</v>
      </c>
      <c r="Y47" s="44">
        <v>49.787999999999997</v>
      </c>
      <c r="Z47" s="16">
        <f t="shared" si="4"/>
        <v>30.498999999999999</v>
      </c>
      <c r="AA47" s="16"/>
      <c r="AB47" s="43">
        <f t="shared" si="5"/>
        <v>7.4482499999999989</v>
      </c>
      <c r="AC47" s="15"/>
      <c r="AD47" s="42">
        <f t="shared" si="6"/>
        <v>10.804</v>
      </c>
      <c r="AE47" s="41">
        <f t="shared" si="7"/>
        <v>2.0999999999999019E-2</v>
      </c>
      <c r="AF47" s="40">
        <f t="shared" si="8"/>
        <v>3.5619999999999998</v>
      </c>
      <c r="AG47" s="39">
        <f t="shared" si="9"/>
        <v>5.0000000000003375E-3</v>
      </c>
      <c r="AH47" s="38">
        <f t="shared" si="10"/>
        <v>0.32859905664505229</v>
      </c>
    </row>
    <row r="48" spans="1:38" x14ac:dyDescent="0.2">
      <c r="A48" s="29" t="s">
        <v>16</v>
      </c>
      <c r="B48" s="29"/>
      <c r="C48" s="29"/>
      <c r="D48" s="27">
        <f>ROUND(AVERAGE(D17:D47),3)</f>
        <v>266.19799999999998</v>
      </c>
      <c r="E48" s="28">
        <f>ROUND(AVERAGE(E17:E47),1)</f>
        <v>80.400000000000006</v>
      </c>
      <c r="F48" s="33">
        <f>IF(SUM(F17:F47)=0,0,ROUND(AVERAGE(F17:F47),1))</f>
        <v>7.2</v>
      </c>
      <c r="G48" s="27">
        <f>ROUND(AVERAGE(G17:G47),3)</f>
        <v>234.06700000000001</v>
      </c>
      <c r="H48" s="28">
        <f>ROUND(AVERAGE(H17:H47),1)</f>
        <v>51.8</v>
      </c>
      <c r="I48" s="33">
        <f>IF(SUM(I17:I47)=0,0,ROUND(AVERAGE(I17:I47),1))</f>
        <v>3.5</v>
      </c>
      <c r="J48" s="31">
        <f>ROUND(AVERAGE(J17:J47),1)</f>
        <v>28.5</v>
      </c>
      <c r="K48" s="27">
        <f>ROUND(AVERAGE(K17:K47),3)</f>
        <v>32.130000000000003</v>
      </c>
      <c r="L48" s="27">
        <f>ROUND(AVERAGE(L17:L47),3)</f>
        <v>84.933000000000007</v>
      </c>
      <c r="M48" s="28">
        <f>ROUND(AVERAGE(M17:M47),1)</f>
        <v>75.099999999999994</v>
      </c>
      <c r="N48" s="32">
        <f>IF(SUM(N17:N47)=0,0,ROUND(AVERAGE(N17:N47),1))</f>
        <v>0</v>
      </c>
      <c r="O48" s="27">
        <f>ROUND(AVERAGE(O17:O47),3)</f>
        <v>52.3</v>
      </c>
      <c r="P48" s="28">
        <f>ROUND(AVERAGE(P17:P47),1)</f>
        <v>54.8</v>
      </c>
      <c r="Q48" s="32">
        <f>IF(SUM(Q17:Q47)=0,0,ROUND(AVERAGE(Q17:Q47),1))</f>
        <v>0</v>
      </c>
      <c r="R48" s="31">
        <f>ROUND(AVERAGE(R17:R47),1)</f>
        <v>20.2</v>
      </c>
      <c r="S48" s="27">
        <f>ROUND(AVERAGE(S17:S47),3)</f>
        <v>32.631999999999998</v>
      </c>
      <c r="T48" s="27"/>
      <c r="U48" s="27"/>
      <c r="X48" s="30"/>
      <c r="Y48" s="30"/>
      <c r="Z48" s="30"/>
      <c r="AA48" s="30"/>
    </row>
    <row r="49" spans="1:34" x14ac:dyDescent="0.2">
      <c r="A49" s="29" t="s">
        <v>15</v>
      </c>
      <c r="B49" s="29"/>
      <c r="C49" s="29">
        <f>SUM(C17:C47)</f>
        <v>744</v>
      </c>
      <c r="D49" s="27">
        <f>SUM(D17:D47)</f>
        <v>8252.1280000000006</v>
      </c>
      <c r="E49" s="28"/>
      <c r="F49" s="28"/>
      <c r="G49" s="27">
        <f>SUM(G17:G47)</f>
        <v>7256.085</v>
      </c>
      <c r="H49" s="28"/>
      <c r="I49" s="28"/>
      <c r="J49" s="28"/>
      <c r="K49" s="27">
        <f>SUM(K17:K47)</f>
        <v>996.04300000000001</v>
      </c>
      <c r="L49" s="27">
        <f>SUM(L17:L47)</f>
        <v>2632.9129999999996</v>
      </c>
      <c r="M49" s="28"/>
      <c r="N49" s="28"/>
      <c r="O49" s="27">
        <f>SUM(O17:O47)</f>
        <v>1621.3059999999996</v>
      </c>
      <c r="P49" s="28"/>
      <c r="Q49" s="28"/>
      <c r="R49" s="28"/>
      <c r="S49" s="87">
        <f>SUM(S17:S47)</f>
        <v>1011.6069999999999</v>
      </c>
      <c r="T49" s="27">
        <f>SUM(T17:T47)</f>
        <v>105.20099999999999</v>
      </c>
      <c r="U49" s="27">
        <f>SUM(U17:U47)</f>
        <v>286.96899999999999</v>
      </c>
      <c r="X49" s="16">
        <f>SUM(X17:X47)</f>
        <v>2567.2129999999997</v>
      </c>
      <c r="Y49" s="16">
        <f>SUM(Y17:Y47)</f>
        <v>1598.491</v>
      </c>
      <c r="Z49" s="16">
        <f>SUM(Z17:Z47)</f>
        <v>968.72200000000009</v>
      </c>
      <c r="AA49" s="16"/>
      <c r="AC49" s="15"/>
    </row>
    <row r="50" spans="1:34" x14ac:dyDescent="0.2">
      <c r="X50" s="16"/>
      <c r="Y50" s="16"/>
      <c r="Z50" s="16"/>
      <c r="AA50" s="16"/>
      <c r="AC50" s="15"/>
      <c r="AD50" s="25">
        <f>31-COUNTIF(A17:A47,"")</f>
        <v>31</v>
      </c>
    </row>
    <row r="51" spans="1:34" x14ac:dyDescent="0.2">
      <c r="A51" s="1" t="s">
        <v>14</v>
      </c>
      <c r="D51" s="26">
        <f>IF(SUM(C17:C45)=672,ROUND(AVERAGE(D38:D44)*$AD$52,3),IF(SUM(C17:C46)=696,ROUND(AVERAGE(D39:D45)*$AD$52,3),IF(SUM(C17:C47)=720,ROUND(AVERAGE(D40:D46)*$AD$52,3),IF(SUM(C17:C48)=744,ROUND(AVERAGE(D41:D47)*$AD$52,3),IF(OR(AF52=5,AF52=7,AF52=10,AF52=12),ROUND(AVERAGE(D40:D46)*$AD$52,3),IF(AF52=3,ROUND(AVERAGE(D38:D44)*$AD$52,3),ROUND(AVERAGE(D41:D47)*$AD$52,3)))))))</f>
        <v>2439.7020000000002</v>
      </c>
      <c r="E51" s="17"/>
      <c r="F51" s="17"/>
      <c r="G51" s="26">
        <f>IF(SUM(C17:C45)=672,ROUND(AVERAGE(G38:G44)*$AD$52,3),IF(SUM(C17:C46)=696,ROUND(AVERAGE(G39:G45)*$AD$52,3),IF(SUM(C17:C47)=720,ROUND(AVERAGE(G40:G46)*$AD$52,3),IF(SUM(C17:C48)=744,ROUND(AVERAGE(G41:G47)*$AD$52,3),IF(OR(AF52=5,AF52=7,AF52=10,AF52=12),ROUND(AVERAGE(G40:G46)*$AD$52,3),IF(AF52=3,ROUND(AVERAGE(G38:G44)*$AD$52,3),ROUND(AVERAGE(G41:G47)*$AD$52,3)))))))</f>
        <v>2139.6930000000002</v>
      </c>
      <c r="H51" s="17"/>
      <c r="I51" s="17"/>
      <c r="J51" s="17"/>
      <c r="K51" s="26">
        <f>IF(SUM(C17:C45)=672,ROUND(AVERAGE(K38:K44)*$AD$52,3),IF(SUM(C17:C46)=696,ROUND(AVERAGE(K39:K45)*$AD$52,3),IF(SUM(C17:C47)=720,ROUND(AVERAGE(K40:K46)*$AD$52,3),IF(SUM(C17:C48)=744,ROUND(AVERAGE(K41:K47)*$AD$52,3),IF(OR(AF52=5,AF52=7,AF52=10,AF52=12),ROUND(AVERAGE(K40:K46)*$AD$52,3),IF(AF52=3,ROUND(AVERAGE(K38:K44)*$AD$52,3),ROUND(AVERAGE(K41:K47)*$AD$52,3)))))))</f>
        <v>300.00900000000001</v>
      </c>
      <c r="L51" s="26">
        <f>IF(SUM(C17:C45)=672,ROUND(AVERAGE(L38:L44)*$AD$52,3),IF(SUM(C17:C46)=696,ROUND(AVERAGE(L39:L45)*$AD$52,3),IF(SUM(C17:C47)=720,ROUND(AVERAGE(L40:L46)*$AD$52,3),IF(SUM(C17:C48)=744,ROUND(AVERAGE(L41:L47)*$AD$52,3),IF(OR(AF52=5,AF52=7,AF52=10,AF52=12),ROUND(AVERAGE(L40:L46)*$AD$52,3),IF(AF52=3,ROUND(AVERAGE(L38:L44)*$AD$52,3),ROUND(AVERAGE(L41:L47)*$AD$52,3)))))))</f>
        <v>780.60299999999995</v>
      </c>
      <c r="M51" s="17"/>
      <c r="N51" s="17"/>
      <c r="O51" s="26">
        <f>IF(SUM(C17:C45)=672,ROUND(AVERAGE(O38:O44)*$AD$52,3),IF(SUM(C17:C46)=696,ROUND(AVERAGE(O39:O45)*$AD$52,3),IF(SUM(C17:C47)=720,ROUND(AVERAGE(O40:O46)*$AD$52,3),IF(SUM(C17:C48)=744,ROUND(AVERAGE(O41:O47)*$AD$52,3),IF(OR(AF52=5,AF52=7,AF52=10,AF52=12),ROUND(AVERAGE(O40:O46)*$AD$52,3),IF(AF52=3,ROUND(AVERAGE(O38:O44)*$AD$52,3),ROUND(AVERAGE(O41:O47)*$AD$52,3)))))))</f>
        <v>472.15800000000002</v>
      </c>
      <c r="P51" s="17"/>
      <c r="Q51" s="17"/>
      <c r="R51" s="17"/>
      <c r="S51" s="26">
        <f>IF(SUM(C17:C45)=672,ROUND(AVERAGE(S38:S44)*$AD$52,3),IF(SUM(C17:C46)=696,ROUND(AVERAGE(S39:S45)*$AD$52,3),IF(SUM(C17:C47)=720,ROUND(AVERAGE(S40:S46)*$AD$52,3),IF(SUM(C17:C48)=744,ROUND(AVERAGE(S41:S47)*$AD$52,3),IF(OR(AF52=5,AF52=7,AF52=10,AF52=12),ROUND(AVERAGE(S40:S46)*$AD$52,3),IF(AF52=3,ROUND(AVERAGE(S38:S44)*$AD$52,3),ROUND(AVERAGE(S41:S47)*$AD$52,3)))))))</f>
        <v>308.44499999999999</v>
      </c>
      <c r="T51" s="26">
        <f>IF(SUM(C17:C45)=672,ROUND(AVERAGE(T38:T44)*$AD$52,3),IF(SUM(C17:C46)=696,ROUND(AVERAGE(T39:T45)*$AD$52,3),IF(SUM(C17:C47)=720,ROUND(AVERAGE(T40:T46)*$AD$52,3),IF(SUM(C17:C48)=744,ROUND(AVERAGE(T41:T47)*$AD$52,3),IF(OR(AF52=5,AF52=7,AF52=10,AF52=12),ROUND(AVERAGE(T40:T46)*$AD$52,3),IF(AF52=3,ROUND(AVERAGE(T38:T44)*$AD$52,3),ROUND(AVERAGE(T41:T47)*$AD$52,3)))))))</f>
        <v>33.363999999999997</v>
      </c>
      <c r="U51" s="26">
        <f>IF(SUM(C17:C45)=672,ROUND(AVERAGE(U38:U44)*$AD$52,3),IF(SUM(C17:C46)=696,ROUND(AVERAGE(U39:U45)*$AD$52,3),IF(SUM(C17:C47)=720,ROUND(AVERAGE(U40:U46)*$AD$52,3),IF(SUM(C17:C48)=744,ROUND(AVERAGE(U41:U47)*$AD$52,3),IF(OR(AF52=5,AF52=7,AF52=10,AF52=12),ROUND(AVERAGE(U40:U46)*$AD$52,3),IF(AF52=3,ROUND(AVERAGE(U38:U44)*$AD$52,3),ROUND(AVERAGE(U41:U47)*$AD$52,3)))))))</f>
        <v>98.733999999999995</v>
      </c>
      <c r="V51" s="1" t="s">
        <v>12</v>
      </c>
      <c r="X51" s="16">
        <f>IF(SUM(C17:C45)=672,ROUND(AVERAGE(X38:X44)*$AD$52,3),IF(SUM(C17:C46)=696,ROUND(AVERAGE(X39:X45)*$AD$52,3),IF(SUM(C17:C47)=720,ROUND(AVERAGE(X40:X46)*$AD$52,3),IF(OR(AF52=5,7,10,12),ROUND(AVERAGE(X40:X46)*$AD$52,3),IF(AF52=3,ROUND(AVERAGE(X38:X44)*$AD$52,3),ROUND(AVERAGE(X41:X47)*$AD$52,3))))))</f>
        <v>767.36099999999999</v>
      </c>
      <c r="Y51" s="16">
        <f>IF(SUM(C17:C45)=672,ROUND(AVERAGE(Y38:Y44)*$AD$52,3),IF(SUM(C17:C46)=696,ROUND(AVERAGE(Y39:Y45)*$AD$52,3),IF(SUM(C17:C47)=720,ROUND(AVERAGE(Y40:Y46)*$AD$52,3),IF(OR(AF52=5,7,10,12),ROUND(AVERAGE(Y40:Y46)*$AD$52,3),IF(AF52=3,ROUND(AVERAGE(Y38:Y44)*$AD$52,3),ROUND(AVERAGE(Y41:Y47)*$AD$52,3))))))</f>
        <v>468.38799999999998</v>
      </c>
      <c r="Z51" s="16">
        <f>IF(SUM(C17:C45)=672,ROUND(AVERAGE(Z38:Z44)*$AD$52,3),IF(SUM(C17:C46)=696,ROUND(AVERAGE(Z39:Z45)*$AD$52,3),IF(SUM(C17:C47)=720,ROUND(AVERAGE(Z40:Z46)*$AD$52,3),IF(OR(AF52=5,7,10,12),ROUND(AVERAGE(Z40:Z46)*$AD$52,3),IF(AF52=3,ROUND(AVERAGE(Z38:Z44)*$AD$52,3),ROUND(AVERAGE(Z41:Z47)*$AD$52,3))))))</f>
        <v>298.97199999999998</v>
      </c>
      <c r="AA51" s="16"/>
      <c r="AC51" s="15"/>
      <c r="AD51" s="25">
        <f>COUNT(C17:C47)</f>
        <v>31</v>
      </c>
    </row>
    <row r="52" spans="1:34" x14ac:dyDescent="0.2">
      <c r="A52" s="1" t="s">
        <v>13</v>
      </c>
      <c r="D52" s="23">
        <f>-'12-17'!D50</f>
        <v>-2549.0610000000001</v>
      </c>
      <c r="E52" s="17"/>
      <c r="F52" s="17"/>
      <c r="G52" s="23">
        <f>-'12-17'!G50</f>
        <v>-2240.7559999999999</v>
      </c>
      <c r="H52" s="17"/>
      <c r="I52" s="17"/>
      <c r="J52" s="17"/>
      <c r="K52" s="23">
        <f>-'12-17'!K50</f>
        <v>-308.30500000000001</v>
      </c>
      <c r="L52" s="23">
        <f>-'12-17'!L50</f>
        <v>-808.85599999999999</v>
      </c>
      <c r="M52" s="24"/>
      <c r="N52" s="24"/>
      <c r="O52" s="23">
        <f>-'12-17'!O50</f>
        <v>-499.47199999999998</v>
      </c>
      <c r="P52" s="17"/>
      <c r="Q52" s="17"/>
      <c r="R52" s="17"/>
      <c r="S52" s="23">
        <f>-'12-17'!S50</f>
        <v>-309.38400000000001</v>
      </c>
      <c r="T52" s="23">
        <f>-'12-17'!T50</f>
        <v>-32.058999999999997</v>
      </c>
      <c r="U52" s="23">
        <f>-'12-17'!U50</f>
        <v>-86.314999999999998</v>
      </c>
      <c r="V52" s="1" t="s">
        <v>12</v>
      </c>
      <c r="X52" s="23">
        <f>-'12-17'!X50</f>
        <v>-788.65200000000004</v>
      </c>
      <c r="Y52" s="23">
        <f>-'12-17'!Y50</f>
        <v>-492.327</v>
      </c>
      <c r="Z52" s="23">
        <f>-'12-17'!Z50</f>
        <v>-296.32499999999999</v>
      </c>
      <c r="AA52" s="16"/>
      <c r="AC52" s="15"/>
      <c r="AD52" s="22">
        <v>9</v>
      </c>
      <c r="AE52" s="19"/>
      <c r="AF52" s="21">
        <f>MONTH(A35)</f>
        <v>1</v>
      </c>
      <c r="AG52" s="20"/>
      <c r="AH52" s="19"/>
    </row>
    <row r="53" spans="1:34" x14ac:dyDescent="0.2">
      <c r="A53" s="1" t="s">
        <v>11</v>
      </c>
      <c r="D53" s="17">
        <f>D49+D51+D52</f>
        <v>8142.7690000000021</v>
      </c>
      <c r="E53" s="17"/>
      <c r="F53" s="17"/>
      <c r="G53" s="17">
        <f>G49+G51+G52</f>
        <v>7155.0220000000008</v>
      </c>
      <c r="H53" s="17"/>
      <c r="I53" s="17"/>
      <c r="J53" s="17"/>
      <c r="K53" s="17">
        <f>K49+K51+K52</f>
        <v>987.74700000000007</v>
      </c>
      <c r="L53" s="17">
        <f>L49+L51+L52</f>
        <v>2604.66</v>
      </c>
      <c r="M53" s="17"/>
      <c r="N53" s="17"/>
      <c r="O53" s="17">
        <f>O49+O51+O52</f>
        <v>1593.9919999999995</v>
      </c>
      <c r="P53" s="17"/>
      <c r="Q53" s="17"/>
      <c r="R53" s="17"/>
      <c r="S53" s="18">
        <f>S49+S51+S52</f>
        <v>1010.6679999999999</v>
      </c>
      <c r="T53" s="17">
        <f>T49+T51+T52</f>
        <v>106.506</v>
      </c>
      <c r="U53" s="17">
        <f>U49+U51+U52</f>
        <v>299.38799999999998</v>
      </c>
      <c r="X53" s="16">
        <f>X49+X51+X52</f>
        <v>2545.9219999999996</v>
      </c>
      <c r="Y53" s="16">
        <f>Y49+Y51+Y52</f>
        <v>1574.5519999999999</v>
      </c>
      <c r="Z53" s="16">
        <f>Z49+Z51+Z52</f>
        <v>971.36899999999991</v>
      </c>
      <c r="AA53" s="16"/>
      <c r="AB53" s="14"/>
      <c r="AC53" s="15"/>
    </row>
    <row r="54" spans="1:34" s="11" customFormat="1" ht="15.75" customHeight="1" x14ac:dyDescent="0.25">
      <c r="A54" s="11" t="s">
        <v>10</v>
      </c>
      <c r="B54" s="11">
        <v>0.9</v>
      </c>
      <c r="C54" s="13" t="s">
        <v>9</v>
      </c>
      <c r="D54" s="13">
        <f>ROUND(S53,0)</f>
        <v>1011</v>
      </c>
      <c r="E54" s="11" t="s">
        <v>8</v>
      </c>
      <c r="F54" s="11">
        <f>ROUND(T53-D54*0.98*B54/1000,2)</f>
        <v>105.61</v>
      </c>
      <c r="G54" s="11" t="s">
        <v>7</v>
      </c>
      <c r="H54" s="11">
        <f>ROUND(U53-T53,2)</f>
        <v>192.88</v>
      </c>
      <c r="AB54" s="2"/>
    </row>
    <row r="55" spans="1:34" x14ac:dyDescent="0.2">
      <c r="F55" s="9"/>
      <c r="L55" s="10"/>
      <c r="M55" s="10"/>
      <c r="N55" s="10"/>
      <c r="O55" s="10"/>
      <c r="P55" s="10"/>
      <c r="T55" s="10"/>
    </row>
    <row r="56" spans="1:34" x14ac:dyDescent="0.2">
      <c r="A56" s="1" t="s">
        <v>6</v>
      </c>
      <c r="F56" s="9"/>
    </row>
    <row r="57" spans="1:34" x14ac:dyDescent="0.2">
      <c r="A57" s="1" t="s">
        <v>5</v>
      </c>
    </row>
    <row r="58" spans="1:34" x14ac:dyDescent="0.2">
      <c r="A58" s="1" t="s">
        <v>4</v>
      </c>
    </row>
    <row r="59" spans="1:34" ht="5.25" customHeight="1" x14ac:dyDescent="0.2"/>
    <row r="60" spans="1:34" ht="6.75" customHeight="1" x14ac:dyDescent="0.2">
      <c r="A60" s="8"/>
    </row>
    <row r="61" spans="1:34" x14ac:dyDescent="0.2">
      <c r="A61" s="1" t="s">
        <v>3</v>
      </c>
      <c r="B61" s="1" t="s">
        <v>2</v>
      </c>
      <c r="E61" s="7" t="s">
        <v>1</v>
      </c>
    </row>
    <row r="62" spans="1:34" x14ac:dyDescent="0.2">
      <c r="A62" s="1" t="s">
        <v>0</v>
      </c>
    </row>
  </sheetData>
  <pageMargins left="0.19685039370078741" right="0.19685039370078741" top="0.19685039370078741" bottom="0.19685039370078741" header="0" footer="0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workbookViewId="0">
      <selection sqref="A1:U62"/>
    </sheetView>
  </sheetViews>
  <sheetFormatPr defaultRowHeight="12.75" x14ac:dyDescent="0.2"/>
  <sheetData>
    <row r="1" spans="1:21" ht="15.75" x14ac:dyDescent="0.25">
      <c r="A1" s="1"/>
      <c r="B1" s="1"/>
      <c r="C1" s="13" t="s">
        <v>92</v>
      </c>
      <c r="D1" s="1"/>
      <c r="E1" s="13"/>
      <c r="F1" s="13"/>
      <c r="G1" s="13"/>
      <c r="H1" s="13"/>
      <c r="I1" s="13"/>
      <c r="J1" s="85" t="s">
        <v>91</v>
      </c>
      <c r="K1" s="84" t="str">
        <f>A17</f>
        <v>23.12.17</v>
      </c>
      <c r="L1" s="85" t="s">
        <v>90</v>
      </c>
      <c r="M1" s="84">
        <f>K1+DAY(SUM(C17:C47)/24-1)</f>
        <v>43122</v>
      </c>
      <c r="N1" s="1"/>
      <c r="O1" s="1"/>
      <c r="P1" s="1"/>
      <c r="Q1" s="1"/>
      <c r="R1" s="1"/>
      <c r="S1" s="1"/>
      <c r="T1" s="1"/>
      <c r="U1" s="1"/>
    </row>
    <row r="2" spans="1:21" x14ac:dyDescent="0.2">
      <c r="A2" s="1" t="s">
        <v>89</v>
      </c>
      <c r="B2" s="74" t="s">
        <v>88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 t="s">
        <v>87</v>
      </c>
      <c r="S2" s="1"/>
      <c r="T2" s="1"/>
      <c r="U2" s="1"/>
    </row>
    <row r="3" spans="1:21" x14ac:dyDescent="0.2">
      <c r="A3" s="1" t="s">
        <v>86</v>
      </c>
      <c r="B3" s="74" t="s">
        <v>224</v>
      </c>
      <c r="C3" s="1"/>
      <c r="D3" s="1"/>
      <c r="E3" s="1"/>
      <c r="F3" s="1"/>
      <c r="G3" s="1"/>
      <c r="H3" s="1"/>
      <c r="I3" s="1"/>
      <c r="J3" s="1"/>
      <c r="K3" s="1"/>
      <c r="L3" s="74" t="s">
        <v>84</v>
      </c>
      <c r="M3" s="1"/>
      <c r="N3" s="1"/>
      <c r="O3" s="1"/>
      <c r="P3" s="1"/>
      <c r="Q3" s="1"/>
      <c r="R3" s="1"/>
      <c r="S3" s="1"/>
      <c r="T3" s="1"/>
      <c r="U3" s="83" t="s">
        <v>83</v>
      </c>
    </row>
    <row r="4" spans="1:2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8" x14ac:dyDescent="0.25">
      <c r="A5" s="13" t="s">
        <v>82</v>
      </c>
      <c r="B5" s="82" t="s">
        <v>225</v>
      </c>
      <c r="C5" s="1"/>
      <c r="D5" s="1"/>
      <c r="E5" s="1"/>
      <c r="F5" s="81"/>
      <c r="G5" s="80"/>
      <c r="H5" s="79"/>
      <c r="I5" s="1"/>
      <c r="J5" s="1"/>
      <c r="K5" s="1"/>
      <c r="L5" s="74" t="s">
        <v>226</v>
      </c>
      <c r="M5" s="1"/>
      <c r="N5" s="1"/>
      <c r="O5" s="1"/>
      <c r="P5" s="1"/>
      <c r="Q5" s="1"/>
      <c r="R5" s="1"/>
      <c r="S5" s="1"/>
      <c r="T5" s="1"/>
      <c r="U5" s="78" t="s">
        <v>227</v>
      </c>
    </row>
    <row r="6" spans="1:21" ht="15.75" x14ac:dyDescent="0.25">
      <c r="A6" s="77" t="s">
        <v>228</v>
      </c>
      <c r="B6" s="13"/>
      <c r="C6" s="11"/>
      <c r="D6" s="7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78" t="s">
        <v>229</v>
      </c>
    </row>
    <row r="7" spans="1:2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2">
      <c r="A8" s="74"/>
      <c r="B8" s="74" t="s">
        <v>77</v>
      </c>
      <c r="C8" s="74"/>
      <c r="D8" s="7" t="s">
        <v>76</v>
      </c>
      <c r="E8" s="7" t="s">
        <v>75</v>
      </c>
      <c r="F8" s="2"/>
      <c r="G8" s="2"/>
      <c r="H8" s="2"/>
      <c r="I8" s="2"/>
      <c r="J8" s="74" t="s">
        <v>77</v>
      </c>
      <c r="K8" s="74"/>
      <c r="L8" s="7" t="s">
        <v>76</v>
      </c>
      <c r="M8" s="7" t="s">
        <v>75</v>
      </c>
      <c r="N8" s="2"/>
      <c r="O8" s="2"/>
      <c r="P8" s="2"/>
      <c r="Q8" s="2"/>
      <c r="R8" s="2"/>
      <c r="S8" s="2"/>
      <c r="T8" s="2"/>
      <c r="U8" s="2"/>
    </row>
    <row r="9" spans="1:21" x14ac:dyDescent="0.2">
      <c r="A9" s="73" t="s">
        <v>74</v>
      </c>
      <c r="B9" s="72" t="s">
        <v>230</v>
      </c>
      <c r="C9" s="74"/>
      <c r="D9" s="71" t="s">
        <v>231</v>
      </c>
      <c r="E9" s="71" t="s">
        <v>232</v>
      </c>
      <c r="F9" s="2"/>
      <c r="G9" s="2"/>
      <c r="H9" s="73" t="s">
        <v>73</v>
      </c>
      <c r="I9" s="7"/>
      <c r="J9" s="72" t="s">
        <v>233</v>
      </c>
      <c r="K9" s="72"/>
      <c r="L9" s="71" t="s">
        <v>234</v>
      </c>
      <c r="M9" s="71" t="s">
        <v>232</v>
      </c>
      <c r="N9" s="2"/>
      <c r="O9" s="2"/>
      <c r="P9" s="2"/>
      <c r="Q9" s="2"/>
      <c r="R9" s="2"/>
      <c r="S9" s="2"/>
      <c r="T9" s="2"/>
      <c r="U9" s="2"/>
    </row>
    <row r="10" spans="1:21" x14ac:dyDescent="0.2">
      <c r="A10" s="73" t="s">
        <v>69</v>
      </c>
      <c r="B10" s="72" t="s">
        <v>230</v>
      </c>
      <c r="C10" s="74"/>
      <c r="D10" s="71" t="s">
        <v>231</v>
      </c>
      <c r="E10" s="71" t="s">
        <v>232</v>
      </c>
      <c r="F10" s="2"/>
      <c r="G10" s="2"/>
      <c r="H10" s="73" t="s">
        <v>65</v>
      </c>
      <c r="I10" s="7"/>
      <c r="J10" s="72" t="s">
        <v>235</v>
      </c>
      <c r="K10" s="72"/>
      <c r="L10" s="71" t="s">
        <v>236</v>
      </c>
      <c r="M10" s="71" t="s">
        <v>237</v>
      </c>
      <c r="N10" s="2"/>
      <c r="O10" s="2"/>
      <c r="P10" s="71"/>
      <c r="Q10" s="7"/>
      <c r="R10" s="2"/>
      <c r="S10" s="7"/>
      <c r="T10" s="2"/>
      <c r="U10" s="2"/>
    </row>
    <row r="11" spans="1:21" x14ac:dyDescent="0.2">
      <c r="A11" s="2"/>
      <c r="B11" s="2"/>
      <c r="C11" s="2"/>
      <c r="D11" s="2"/>
      <c r="E11" s="2"/>
      <c r="F11" s="2"/>
      <c r="G11" s="2"/>
      <c r="H11" s="7" t="s">
        <v>61</v>
      </c>
      <c r="I11" s="7"/>
      <c r="J11" s="72" t="s">
        <v>235</v>
      </c>
      <c r="K11" s="72"/>
      <c r="L11" s="71" t="s">
        <v>236</v>
      </c>
      <c r="M11" s="71" t="s">
        <v>237</v>
      </c>
      <c r="N11" s="2"/>
      <c r="O11" s="2"/>
      <c r="P11" s="71"/>
      <c r="Q11" s="7"/>
      <c r="R11" s="2"/>
      <c r="S11" s="7"/>
      <c r="T11" s="2"/>
      <c r="U11" s="2"/>
    </row>
    <row r="12" spans="1:2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5" x14ac:dyDescent="0.25">
      <c r="A13" s="68" t="s">
        <v>238</v>
      </c>
      <c r="B13" s="68"/>
      <c r="C13" s="68"/>
      <c r="D13" s="67"/>
      <c r="E13" s="88"/>
      <c r="F13" s="67"/>
      <c r="G13" s="88"/>
      <c r="H13" s="88"/>
      <c r="I13" s="67"/>
      <c r="J13" s="88"/>
      <c r="K13" s="88"/>
      <c r="L13" s="88"/>
      <c r="M13" s="88"/>
      <c r="N13" s="88"/>
      <c r="O13" s="88"/>
      <c r="P13" s="88"/>
      <c r="Q13" s="88"/>
      <c r="R13" s="66"/>
      <c r="S13" s="66"/>
      <c r="T13" s="66"/>
      <c r="U13" s="66"/>
    </row>
    <row r="14" spans="1:2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2">
      <c r="A15" s="29" t="s">
        <v>56</v>
      </c>
      <c r="B15" s="29" t="s">
        <v>55</v>
      </c>
      <c r="C15" s="29" t="s">
        <v>54</v>
      </c>
      <c r="D15" s="29" t="s">
        <v>53</v>
      </c>
      <c r="E15" s="29" t="s">
        <v>52</v>
      </c>
      <c r="F15" s="29" t="s">
        <v>51</v>
      </c>
      <c r="G15" s="29" t="s">
        <v>50</v>
      </c>
      <c r="H15" s="29" t="s">
        <v>49</v>
      </c>
      <c r="I15" s="29" t="s">
        <v>48</v>
      </c>
      <c r="J15" s="29" t="s">
        <v>47</v>
      </c>
      <c r="K15" s="29" t="s">
        <v>46</v>
      </c>
      <c r="L15" s="29" t="s">
        <v>45</v>
      </c>
      <c r="M15" s="29" t="s">
        <v>44</v>
      </c>
      <c r="N15" s="29" t="s">
        <v>43</v>
      </c>
      <c r="O15" s="29" t="s">
        <v>42</v>
      </c>
      <c r="P15" s="29" t="s">
        <v>41</v>
      </c>
      <c r="Q15" s="29" t="s">
        <v>40</v>
      </c>
      <c r="R15" s="29" t="s">
        <v>39</v>
      </c>
      <c r="S15" s="29" t="s">
        <v>38</v>
      </c>
      <c r="T15" s="29" t="s">
        <v>37</v>
      </c>
      <c r="U15" s="29" t="s">
        <v>36</v>
      </c>
    </row>
    <row r="16" spans="1:21" x14ac:dyDescent="0.2">
      <c r="A16" s="29"/>
      <c r="B16" s="29"/>
      <c r="C16" s="29" t="s">
        <v>29</v>
      </c>
      <c r="D16" s="29" t="s">
        <v>24</v>
      </c>
      <c r="E16" s="29" t="s">
        <v>27</v>
      </c>
      <c r="F16" s="29" t="s">
        <v>28</v>
      </c>
      <c r="G16" s="29" t="s">
        <v>24</v>
      </c>
      <c r="H16" s="29" t="s">
        <v>27</v>
      </c>
      <c r="I16" s="29" t="s">
        <v>28</v>
      </c>
      <c r="J16" s="29" t="s">
        <v>27</v>
      </c>
      <c r="K16" s="29" t="s">
        <v>24</v>
      </c>
      <c r="L16" s="29" t="s">
        <v>26</v>
      </c>
      <c r="M16" s="29" t="s">
        <v>27</v>
      </c>
      <c r="N16" s="29" t="s">
        <v>28</v>
      </c>
      <c r="O16" s="29" t="s">
        <v>26</v>
      </c>
      <c r="P16" s="29" t="s">
        <v>27</v>
      </c>
      <c r="Q16" s="29" t="s">
        <v>28</v>
      </c>
      <c r="R16" s="29" t="s">
        <v>27</v>
      </c>
      <c r="S16" s="29" t="s">
        <v>26</v>
      </c>
      <c r="T16" s="29" t="s">
        <v>25</v>
      </c>
      <c r="U16" s="29" t="s">
        <v>25</v>
      </c>
    </row>
    <row r="17" spans="1:21" x14ac:dyDescent="0.2">
      <c r="A17" s="47" t="s">
        <v>191</v>
      </c>
      <c r="B17" s="46" t="s">
        <v>87</v>
      </c>
      <c r="C17" s="29">
        <v>24</v>
      </c>
      <c r="D17" s="27">
        <v>289.46699999999998</v>
      </c>
      <c r="E17" s="28">
        <v>79.5</v>
      </c>
      <c r="F17" s="28">
        <v>6.2</v>
      </c>
      <c r="G17" s="27">
        <v>248.16900000000001</v>
      </c>
      <c r="H17" s="28">
        <v>49.6</v>
      </c>
      <c r="I17" s="28">
        <v>4.7</v>
      </c>
      <c r="J17" s="31">
        <f t="shared" ref="J17:J44" si="0">E17-H17</f>
        <v>29.9</v>
      </c>
      <c r="K17" s="45">
        <f t="shared" ref="K17:K44" si="1">ROUND(D17-G17,3)</f>
        <v>41.298000000000002</v>
      </c>
      <c r="L17" s="27">
        <v>106.63500000000001</v>
      </c>
      <c r="M17" s="28">
        <v>61.2</v>
      </c>
      <c r="N17" s="28" t="s">
        <v>94</v>
      </c>
      <c r="O17" s="27">
        <v>65.349999999999994</v>
      </c>
      <c r="P17" s="28">
        <v>48.4</v>
      </c>
      <c r="Q17" s="28" t="s">
        <v>94</v>
      </c>
      <c r="R17" s="31">
        <f t="shared" ref="R17:R44" si="2">M17-P17</f>
        <v>12.800000000000004</v>
      </c>
      <c r="S17" s="45">
        <f t="shared" ref="S17:S44" si="3">ROUND(L17-O17,3)</f>
        <v>41.284999999999997</v>
      </c>
      <c r="T17" s="27">
        <v>3.29</v>
      </c>
      <c r="U17" s="27">
        <v>10.728</v>
      </c>
    </row>
    <row r="18" spans="1:21" x14ac:dyDescent="0.2">
      <c r="A18" s="47" t="s">
        <v>192</v>
      </c>
      <c r="B18" s="46" t="s">
        <v>87</v>
      </c>
      <c r="C18" s="29">
        <v>24</v>
      </c>
      <c r="D18" s="27">
        <v>292.09899999999999</v>
      </c>
      <c r="E18" s="28">
        <v>80.099999999999994</v>
      </c>
      <c r="F18" s="28">
        <v>6.1</v>
      </c>
      <c r="G18" s="27">
        <v>245.79499999999999</v>
      </c>
      <c r="H18" s="28">
        <v>50</v>
      </c>
      <c r="I18" s="28">
        <v>4.7</v>
      </c>
      <c r="J18" s="31">
        <f t="shared" si="0"/>
        <v>30.099999999999994</v>
      </c>
      <c r="K18" s="45">
        <f t="shared" si="1"/>
        <v>46.304000000000002</v>
      </c>
      <c r="L18" s="27">
        <v>111.56</v>
      </c>
      <c r="M18" s="28">
        <v>59.9</v>
      </c>
      <c r="N18" s="28" t="s">
        <v>94</v>
      </c>
      <c r="O18" s="27">
        <v>65.02</v>
      </c>
      <c r="P18" s="28">
        <v>47.7</v>
      </c>
      <c r="Q18" s="28" t="s">
        <v>94</v>
      </c>
      <c r="R18" s="31">
        <f t="shared" si="2"/>
        <v>12.199999999999996</v>
      </c>
      <c r="S18" s="45">
        <f t="shared" si="3"/>
        <v>46.54</v>
      </c>
      <c r="T18" s="27">
        <v>3.51</v>
      </c>
      <c r="U18" s="27">
        <v>11.122</v>
      </c>
    </row>
    <row r="19" spans="1:21" x14ac:dyDescent="0.2">
      <c r="A19" s="47" t="s">
        <v>193</v>
      </c>
      <c r="B19" s="46" t="s">
        <v>239</v>
      </c>
      <c r="C19" s="29">
        <v>24</v>
      </c>
      <c r="D19" s="27">
        <v>288.63200000000001</v>
      </c>
      <c r="E19" s="28">
        <v>80.099999999999994</v>
      </c>
      <c r="F19" s="28">
        <v>6.2</v>
      </c>
      <c r="G19" s="27">
        <v>247.18600000000001</v>
      </c>
      <c r="H19" s="28">
        <v>49.9</v>
      </c>
      <c r="I19" s="28">
        <v>4.8</v>
      </c>
      <c r="J19" s="31">
        <f t="shared" si="0"/>
        <v>30.199999999999996</v>
      </c>
      <c r="K19" s="45">
        <f t="shared" si="1"/>
        <v>41.445999999999998</v>
      </c>
      <c r="L19" s="27">
        <v>106.858</v>
      </c>
      <c r="M19" s="28">
        <v>58.9</v>
      </c>
      <c r="N19" s="28" t="s">
        <v>94</v>
      </c>
      <c r="O19" s="27">
        <v>64.56</v>
      </c>
      <c r="P19" s="28">
        <v>46.6</v>
      </c>
      <c r="Q19" s="28" t="s">
        <v>94</v>
      </c>
      <c r="R19" s="31">
        <f t="shared" si="2"/>
        <v>12.299999999999997</v>
      </c>
      <c r="S19" s="45">
        <f t="shared" si="3"/>
        <v>42.298000000000002</v>
      </c>
      <c r="T19" s="27">
        <v>3.2130000000000001</v>
      </c>
      <c r="U19" s="27">
        <v>10.785</v>
      </c>
    </row>
    <row r="20" spans="1:21" x14ac:dyDescent="0.2">
      <c r="A20" s="47" t="s">
        <v>194</v>
      </c>
      <c r="B20" s="46" t="s">
        <v>87</v>
      </c>
      <c r="C20" s="29">
        <v>24</v>
      </c>
      <c r="D20" s="27">
        <v>273.43299999999999</v>
      </c>
      <c r="E20" s="28">
        <v>78.900000000000006</v>
      </c>
      <c r="F20" s="28">
        <v>6.5</v>
      </c>
      <c r="G20" s="27">
        <v>230.64099999999999</v>
      </c>
      <c r="H20" s="28">
        <v>48.4</v>
      </c>
      <c r="I20" s="28">
        <v>5</v>
      </c>
      <c r="J20" s="31">
        <f t="shared" si="0"/>
        <v>30.500000000000007</v>
      </c>
      <c r="K20" s="45">
        <f t="shared" si="1"/>
        <v>42.792000000000002</v>
      </c>
      <c r="L20" s="27">
        <v>106.768</v>
      </c>
      <c r="M20" s="28">
        <v>57.9</v>
      </c>
      <c r="N20" s="28" t="s">
        <v>94</v>
      </c>
      <c r="O20" s="27">
        <v>64.02</v>
      </c>
      <c r="P20" s="28">
        <v>46</v>
      </c>
      <c r="Q20" s="28" t="s">
        <v>94</v>
      </c>
      <c r="R20" s="31">
        <f t="shared" si="2"/>
        <v>11.899999999999999</v>
      </c>
      <c r="S20" s="45">
        <f t="shared" si="3"/>
        <v>42.747999999999998</v>
      </c>
      <c r="T20" s="27">
        <v>3.18</v>
      </c>
      <c r="U20" s="27">
        <v>10.409000000000001</v>
      </c>
    </row>
    <row r="21" spans="1:21" x14ac:dyDescent="0.2">
      <c r="A21" s="47" t="s">
        <v>195</v>
      </c>
      <c r="B21" s="46" t="s">
        <v>87</v>
      </c>
      <c r="C21" s="29">
        <v>24</v>
      </c>
      <c r="D21" s="27">
        <v>261.50700000000001</v>
      </c>
      <c r="E21" s="28">
        <v>76.900000000000006</v>
      </c>
      <c r="F21" s="28">
        <v>6.5</v>
      </c>
      <c r="G21" s="27">
        <v>217.90899999999999</v>
      </c>
      <c r="H21" s="28">
        <v>47.2</v>
      </c>
      <c r="I21" s="28">
        <v>4.7</v>
      </c>
      <c r="J21" s="31">
        <f t="shared" si="0"/>
        <v>29.700000000000003</v>
      </c>
      <c r="K21" s="45">
        <f t="shared" si="1"/>
        <v>43.597999999999999</v>
      </c>
      <c r="L21" s="27">
        <v>112.033</v>
      </c>
      <c r="M21" s="28">
        <v>56.8</v>
      </c>
      <c r="N21" s="28" t="s">
        <v>94</v>
      </c>
      <c r="O21" s="27">
        <v>68.2</v>
      </c>
      <c r="P21" s="28">
        <v>45.8</v>
      </c>
      <c r="Q21" s="28" t="s">
        <v>94</v>
      </c>
      <c r="R21" s="31">
        <f t="shared" si="2"/>
        <v>11</v>
      </c>
      <c r="S21" s="45">
        <f t="shared" si="3"/>
        <v>43.832999999999998</v>
      </c>
      <c r="T21" s="27">
        <v>3.173</v>
      </c>
      <c r="U21" s="27">
        <v>9.8239999999999998</v>
      </c>
    </row>
    <row r="22" spans="1:21" x14ac:dyDescent="0.2">
      <c r="A22" s="47" t="s">
        <v>196</v>
      </c>
      <c r="B22" s="46" t="s">
        <v>87</v>
      </c>
      <c r="C22" s="29">
        <v>24</v>
      </c>
      <c r="D22" s="27">
        <v>281.90600000000001</v>
      </c>
      <c r="E22" s="28">
        <v>73.900000000000006</v>
      </c>
      <c r="F22" s="28">
        <v>6.3</v>
      </c>
      <c r="G22" s="27">
        <v>241.16</v>
      </c>
      <c r="H22" s="28">
        <v>46.9</v>
      </c>
      <c r="I22" s="28">
        <v>4.7</v>
      </c>
      <c r="J22" s="31">
        <f t="shared" si="0"/>
        <v>27.000000000000007</v>
      </c>
      <c r="K22" s="45">
        <f t="shared" si="1"/>
        <v>40.746000000000002</v>
      </c>
      <c r="L22" s="27">
        <v>109.815</v>
      </c>
      <c r="M22" s="28">
        <v>55.9</v>
      </c>
      <c r="N22" s="28" t="s">
        <v>94</v>
      </c>
      <c r="O22" s="27">
        <v>69.38</v>
      </c>
      <c r="P22" s="28">
        <v>45.3</v>
      </c>
      <c r="Q22" s="28" t="s">
        <v>94</v>
      </c>
      <c r="R22" s="31">
        <f t="shared" si="2"/>
        <v>10.600000000000001</v>
      </c>
      <c r="S22" s="45">
        <f t="shared" si="3"/>
        <v>40.435000000000002</v>
      </c>
      <c r="T22" s="27">
        <v>2.944</v>
      </c>
      <c r="U22" s="27">
        <v>9.5229999999999997</v>
      </c>
    </row>
    <row r="23" spans="1:21" x14ac:dyDescent="0.2">
      <c r="A23" s="47" t="s">
        <v>197</v>
      </c>
      <c r="B23" s="46" t="s">
        <v>87</v>
      </c>
      <c r="C23" s="29">
        <v>24</v>
      </c>
      <c r="D23" s="27">
        <v>289.62</v>
      </c>
      <c r="E23" s="28">
        <v>73</v>
      </c>
      <c r="F23" s="28">
        <v>6.1</v>
      </c>
      <c r="G23" s="27">
        <v>246.773</v>
      </c>
      <c r="H23" s="28">
        <v>47</v>
      </c>
      <c r="I23" s="28">
        <v>4.5999999999999996</v>
      </c>
      <c r="J23" s="31">
        <f t="shared" si="0"/>
        <v>26</v>
      </c>
      <c r="K23" s="45">
        <f t="shared" si="1"/>
        <v>42.847000000000001</v>
      </c>
      <c r="L23" s="27">
        <v>113.313</v>
      </c>
      <c r="M23" s="28">
        <v>55.4</v>
      </c>
      <c r="N23" s="28" t="s">
        <v>94</v>
      </c>
      <c r="O23" s="27">
        <v>70.89</v>
      </c>
      <c r="P23" s="28">
        <v>45.1</v>
      </c>
      <c r="Q23" s="28" t="s">
        <v>94</v>
      </c>
      <c r="R23" s="31">
        <f t="shared" si="2"/>
        <v>10.299999999999997</v>
      </c>
      <c r="S23" s="45">
        <f t="shared" si="3"/>
        <v>42.423000000000002</v>
      </c>
      <c r="T23" s="27">
        <v>3.0209999999999999</v>
      </c>
      <c r="U23" s="27">
        <v>9.5619999999999994</v>
      </c>
    </row>
    <row r="24" spans="1:21" x14ac:dyDescent="0.2">
      <c r="A24" s="47" t="s">
        <v>198</v>
      </c>
      <c r="B24" s="46" t="s">
        <v>87</v>
      </c>
      <c r="C24" s="29">
        <v>24</v>
      </c>
      <c r="D24" s="27">
        <v>259.07400000000001</v>
      </c>
      <c r="E24" s="28">
        <v>73.5</v>
      </c>
      <c r="F24" s="28">
        <v>6.3</v>
      </c>
      <c r="G24" s="27">
        <v>213.12100000000001</v>
      </c>
      <c r="H24" s="28">
        <v>45.7</v>
      </c>
      <c r="I24" s="28">
        <v>4.4000000000000004</v>
      </c>
      <c r="J24" s="31">
        <f t="shared" si="0"/>
        <v>27.799999999999997</v>
      </c>
      <c r="K24" s="45">
        <f t="shared" si="1"/>
        <v>45.953000000000003</v>
      </c>
      <c r="L24" s="27">
        <v>117.69799999999999</v>
      </c>
      <c r="M24" s="28">
        <v>55.2</v>
      </c>
      <c r="N24" s="28" t="s">
        <v>94</v>
      </c>
      <c r="O24" s="27">
        <v>71.599999999999994</v>
      </c>
      <c r="P24" s="28">
        <v>45.4</v>
      </c>
      <c r="Q24" s="28" t="s">
        <v>94</v>
      </c>
      <c r="R24" s="31">
        <f t="shared" si="2"/>
        <v>9.8000000000000043</v>
      </c>
      <c r="S24" s="45">
        <f t="shared" si="3"/>
        <v>46.097999999999999</v>
      </c>
      <c r="T24" s="27">
        <v>3.1909999999999998</v>
      </c>
      <c r="U24" s="27">
        <v>9.3000000000000007</v>
      </c>
    </row>
    <row r="25" spans="1:21" x14ac:dyDescent="0.2">
      <c r="A25" s="47" t="s">
        <v>199</v>
      </c>
      <c r="B25" s="46" t="s">
        <v>87</v>
      </c>
      <c r="C25" s="29">
        <v>24</v>
      </c>
      <c r="D25" s="27">
        <v>292.09100000000001</v>
      </c>
      <c r="E25" s="28">
        <v>73</v>
      </c>
      <c r="F25" s="28">
        <v>6.3</v>
      </c>
      <c r="G25" s="27">
        <v>234.12899999999999</v>
      </c>
      <c r="H25" s="28">
        <v>47.1</v>
      </c>
      <c r="I25" s="28">
        <v>4.5999999999999996</v>
      </c>
      <c r="J25" s="31">
        <f t="shared" si="0"/>
        <v>25.9</v>
      </c>
      <c r="K25" s="45">
        <f t="shared" si="1"/>
        <v>57.962000000000003</v>
      </c>
      <c r="L25" s="27">
        <v>125.485</v>
      </c>
      <c r="M25" s="28">
        <v>55.1</v>
      </c>
      <c r="N25" s="28" t="s">
        <v>94</v>
      </c>
      <c r="O25" s="27">
        <v>67.58</v>
      </c>
      <c r="P25" s="28">
        <v>45.4</v>
      </c>
      <c r="Q25" s="28" t="s">
        <v>94</v>
      </c>
      <c r="R25" s="31">
        <f t="shared" si="2"/>
        <v>9.7000000000000028</v>
      </c>
      <c r="S25" s="45">
        <f t="shared" si="3"/>
        <v>57.905000000000001</v>
      </c>
      <c r="T25" s="27">
        <v>3.7850000000000001</v>
      </c>
      <c r="U25" s="27">
        <v>10.301</v>
      </c>
    </row>
    <row r="26" spans="1:21" x14ac:dyDescent="0.2">
      <c r="A26" s="47" t="s">
        <v>200</v>
      </c>
      <c r="B26" s="46" t="s">
        <v>87</v>
      </c>
      <c r="C26" s="29">
        <v>24</v>
      </c>
      <c r="D26" s="27">
        <v>295.05599999999998</v>
      </c>
      <c r="E26" s="28">
        <v>72.5</v>
      </c>
      <c r="F26" s="28">
        <v>6.1</v>
      </c>
      <c r="G26" s="27">
        <v>261.92599999999999</v>
      </c>
      <c r="H26" s="28">
        <v>47</v>
      </c>
      <c r="I26" s="28">
        <v>4.5999999999999996</v>
      </c>
      <c r="J26" s="31">
        <f t="shared" si="0"/>
        <v>25.5</v>
      </c>
      <c r="K26" s="45">
        <f t="shared" si="1"/>
        <v>33.130000000000003</v>
      </c>
      <c r="L26" s="27">
        <v>103.28</v>
      </c>
      <c r="M26" s="28">
        <v>55.6</v>
      </c>
      <c r="N26" s="28" t="s">
        <v>94</v>
      </c>
      <c r="O26" s="27">
        <v>71.19</v>
      </c>
      <c r="P26" s="28">
        <v>45</v>
      </c>
      <c r="Q26" s="28" t="s">
        <v>94</v>
      </c>
      <c r="R26" s="31">
        <f t="shared" si="2"/>
        <v>10.600000000000001</v>
      </c>
      <c r="S26" s="45">
        <f t="shared" si="3"/>
        <v>32.090000000000003</v>
      </c>
      <c r="T26" s="27">
        <v>2.4950000000000001</v>
      </c>
      <c r="U26" s="27">
        <v>9.077</v>
      </c>
    </row>
    <row r="27" spans="1:21" x14ac:dyDescent="0.2">
      <c r="A27" s="47" t="s">
        <v>201</v>
      </c>
      <c r="B27" s="46" t="s">
        <v>87</v>
      </c>
      <c r="C27" s="29">
        <v>24</v>
      </c>
      <c r="D27" s="27">
        <v>276.08999999999997</v>
      </c>
      <c r="E27" s="28">
        <v>73.3</v>
      </c>
      <c r="F27" s="28">
        <v>6.1</v>
      </c>
      <c r="G27" s="27">
        <v>239.70500000000001</v>
      </c>
      <c r="H27" s="28">
        <v>46.5</v>
      </c>
      <c r="I27" s="28">
        <v>4.5</v>
      </c>
      <c r="J27" s="31">
        <f t="shared" si="0"/>
        <v>26.799999999999997</v>
      </c>
      <c r="K27" s="45">
        <f t="shared" si="1"/>
        <v>36.384999999999998</v>
      </c>
      <c r="L27" s="27">
        <v>108.1</v>
      </c>
      <c r="M27" s="28">
        <v>55.6</v>
      </c>
      <c r="N27" s="28" t="s">
        <v>94</v>
      </c>
      <c r="O27" s="27">
        <v>72.33</v>
      </c>
      <c r="P27" s="28">
        <v>45.1</v>
      </c>
      <c r="Q27" s="28" t="s">
        <v>94</v>
      </c>
      <c r="R27" s="31">
        <f t="shared" si="2"/>
        <v>10.5</v>
      </c>
      <c r="S27" s="45">
        <f t="shared" si="3"/>
        <v>35.770000000000003</v>
      </c>
      <c r="T27" s="27">
        <v>2.6960000000000002</v>
      </c>
      <c r="U27" s="27">
        <v>9.0850000000000009</v>
      </c>
    </row>
    <row r="28" spans="1:21" x14ac:dyDescent="0.2">
      <c r="A28" s="47" t="s">
        <v>202</v>
      </c>
      <c r="B28" s="46" t="s">
        <v>87</v>
      </c>
      <c r="C28" s="29">
        <v>24</v>
      </c>
      <c r="D28" s="27">
        <v>276.27100000000002</v>
      </c>
      <c r="E28" s="28">
        <v>72.599999999999994</v>
      </c>
      <c r="F28" s="28">
        <v>6.3</v>
      </c>
      <c r="G28" s="27">
        <v>236.756</v>
      </c>
      <c r="H28" s="28">
        <v>46.1</v>
      </c>
      <c r="I28" s="28">
        <v>4.5999999999999996</v>
      </c>
      <c r="J28" s="31">
        <f t="shared" si="0"/>
        <v>26.499999999999993</v>
      </c>
      <c r="K28" s="45">
        <f t="shared" si="1"/>
        <v>39.515000000000001</v>
      </c>
      <c r="L28" s="27">
        <v>109.175</v>
      </c>
      <c r="M28" s="28">
        <v>55.4</v>
      </c>
      <c r="N28" s="28" t="s">
        <v>94</v>
      </c>
      <c r="O28" s="27">
        <v>70.02</v>
      </c>
      <c r="P28" s="28">
        <v>44.9</v>
      </c>
      <c r="Q28" s="28" t="s">
        <v>94</v>
      </c>
      <c r="R28" s="31">
        <f t="shared" si="2"/>
        <v>10.5</v>
      </c>
      <c r="S28" s="45">
        <f t="shared" si="3"/>
        <v>39.155000000000001</v>
      </c>
      <c r="T28" s="27">
        <v>2.8439999999999999</v>
      </c>
      <c r="U28" s="27">
        <v>9.1560000000000006</v>
      </c>
    </row>
    <row r="29" spans="1:21" x14ac:dyDescent="0.2">
      <c r="A29" s="47" t="s">
        <v>203</v>
      </c>
      <c r="B29" s="46" t="s">
        <v>87</v>
      </c>
      <c r="C29" s="29">
        <v>24</v>
      </c>
      <c r="D29" s="27">
        <v>284.154</v>
      </c>
      <c r="E29" s="28">
        <v>72.5</v>
      </c>
      <c r="F29" s="28">
        <v>6.4</v>
      </c>
      <c r="G29" s="27">
        <v>241.41499999999999</v>
      </c>
      <c r="H29" s="28">
        <v>46.5</v>
      </c>
      <c r="I29" s="28">
        <v>4.7</v>
      </c>
      <c r="J29" s="31">
        <f t="shared" si="0"/>
        <v>26</v>
      </c>
      <c r="K29" s="45">
        <f t="shared" si="1"/>
        <v>42.738999999999997</v>
      </c>
      <c r="L29" s="27">
        <v>111.68</v>
      </c>
      <c r="M29" s="28">
        <v>55.3</v>
      </c>
      <c r="N29" s="28" t="s">
        <v>94</v>
      </c>
      <c r="O29" s="27">
        <v>69.25</v>
      </c>
      <c r="P29" s="28">
        <v>45</v>
      </c>
      <c r="Q29" s="28" t="s">
        <v>94</v>
      </c>
      <c r="R29" s="31">
        <f t="shared" si="2"/>
        <v>10.299999999999997</v>
      </c>
      <c r="S29" s="45">
        <f t="shared" si="3"/>
        <v>42.43</v>
      </c>
      <c r="T29" s="27">
        <v>2.9990000000000001</v>
      </c>
      <c r="U29" s="27">
        <v>9.3919999999999995</v>
      </c>
    </row>
    <row r="30" spans="1:21" x14ac:dyDescent="0.2">
      <c r="A30" s="47" t="s">
        <v>204</v>
      </c>
      <c r="B30" s="46" t="s">
        <v>87</v>
      </c>
      <c r="C30" s="29">
        <v>24</v>
      </c>
      <c r="D30" s="27">
        <v>268.97800000000001</v>
      </c>
      <c r="E30" s="28">
        <v>72.5</v>
      </c>
      <c r="F30" s="28">
        <v>6.5</v>
      </c>
      <c r="G30" s="27">
        <v>226.66900000000001</v>
      </c>
      <c r="H30" s="28">
        <v>45.9</v>
      </c>
      <c r="I30" s="28">
        <v>4.7</v>
      </c>
      <c r="J30" s="31">
        <f t="shared" si="0"/>
        <v>26.6</v>
      </c>
      <c r="K30" s="45">
        <f t="shared" si="1"/>
        <v>42.308999999999997</v>
      </c>
      <c r="L30" s="27">
        <v>111.60299999999999</v>
      </c>
      <c r="M30" s="28">
        <v>55.1</v>
      </c>
      <c r="N30" s="28" t="s">
        <v>94</v>
      </c>
      <c r="O30" s="27">
        <v>69.31</v>
      </c>
      <c r="P30" s="28">
        <v>44.8</v>
      </c>
      <c r="Q30" s="28" t="s">
        <v>94</v>
      </c>
      <c r="R30" s="31">
        <f t="shared" si="2"/>
        <v>10.300000000000004</v>
      </c>
      <c r="S30" s="45">
        <f t="shared" si="3"/>
        <v>42.292999999999999</v>
      </c>
      <c r="T30" s="27">
        <v>2.9820000000000002</v>
      </c>
      <c r="U30" s="27">
        <v>9.1240000000000006</v>
      </c>
    </row>
    <row r="31" spans="1:21" x14ac:dyDescent="0.2">
      <c r="A31" s="47" t="s">
        <v>205</v>
      </c>
      <c r="B31" s="46" t="s">
        <v>87</v>
      </c>
      <c r="C31" s="29">
        <v>24</v>
      </c>
      <c r="D31" s="27">
        <v>271.25599999999997</v>
      </c>
      <c r="E31" s="28">
        <v>72.7</v>
      </c>
      <c r="F31" s="28">
        <v>6.4</v>
      </c>
      <c r="G31" s="27">
        <v>229.56</v>
      </c>
      <c r="H31" s="28">
        <v>46</v>
      </c>
      <c r="I31" s="28">
        <v>4.5999999999999996</v>
      </c>
      <c r="J31" s="31">
        <f t="shared" si="0"/>
        <v>26.700000000000003</v>
      </c>
      <c r="K31" s="45">
        <f t="shared" si="1"/>
        <v>41.695999999999998</v>
      </c>
      <c r="L31" s="27">
        <v>111.61499999999999</v>
      </c>
      <c r="M31" s="28">
        <v>55.3</v>
      </c>
      <c r="N31" s="28" t="s">
        <v>94</v>
      </c>
      <c r="O31" s="27">
        <v>69.930000000000007</v>
      </c>
      <c r="P31" s="28">
        <v>45</v>
      </c>
      <c r="Q31" s="28" t="s">
        <v>94</v>
      </c>
      <c r="R31" s="31">
        <f t="shared" si="2"/>
        <v>10.299999999999997</v>
      </c>
      <c r="S31" s="45">
        <f t="shared" si="3"/>
        <v>41.685000000000002</v>
      </c>
      <c r="T31" s="27">
        <v>2.9740000000000002</v>
      </c>
      <c r="U31" s="27">
        <v>9.1760000000000002</v>
      </c>
    </row>
    <row r="32" spans="1:21" x14ac:dyDescent="0.2">
      <c r="A32" s="47" t="s">
        <v>206</v>
      </c>
      <c r="B32" s="46" t="s">
        <v>87</v>
      </c>
      <c r="C32" s="29">
        <v>24</v>
      </c>
      <c r="D32" s="27">
        <v>299.34199999999998</v>
      </c>
      <c r="E32" s="28">
        <v>73</v>
      </c>
      <c r="F32" s="28">
        <v>6.2</v>
      </c>
      <c r="G32" s="27">
        <v>257.92099999999999</v>
      </c>
      <c r="H32" s="28">
        <v>47.3</v>
      </c>
      <c r="I32" s="28">
        <v>4.7</v>
      </c>
      <c r="J32" s="31">
        <f t="shared" si="0"/>
        <v>25.700000000000003</v>
      </c>
      <c r="K32" s="45">
        <f t="shared" si="1"/>
        <v>41.420999999999999</v>
      </c>
      <c r="L32" s="27">
        <v>109.535</v>
      </c>
      <c r="M32" s="28">
        <v>55.6</v>
      </c>
      <c r="N32" s="28" t="s">
        <v>94</v>
      </c>
      <c r="O32" s="27">
        <v>68.75</v>
      </c>
      <c r="P32" s="28">
        <v>45</v>
      </c>
      <c r="Q32" s="28" t="s">
        <v>94</v>
      </c>
      <c r="R32" s="31">
        <f t="shared" si="2"/>
        <v>10.600000000000001</v>
      </c>
      <c r="S32" s="45">
        <f t="shared" si="3"/>
        <v>40.784999999999997</v>
      </c>
      <c r="T32" s="27">
        <v>2.9420000000000002</v>
      </c>
      <c r="U32" s="27">
        <v>9.6820000000000004</v>
      </c>
    </row>
    <row r="33" spans="1:21" x14ac:dyDescent="0.2">
      <c r="A33" s="47" t="s">
        <v>207</v>
      </c>
      <c r="B33" s="46" t="s">
        <v>87</v>
      </c>
      <c r="C33" s="29">
        <v>24</v>
      </c>
      <c r="D33" s="27">
        <v>304.322</v>
      </c>
      <c r="E33" s="28">
        <v>73.900000000000006</v>
      </c>
      <c r="F33" s="28">
        <v>6.2</v>
      </c>
      <c r="G33" s="27">
        <v>256.24299999999999</v>
      </c>
      <c r="H33" s="28">
        <v>47.5</v>
      </c>
      <c r="I33" s="28">
        <v>4.7</v>
      </c>
      <c r="J33" s="31">
        <f t="shared" si="0"/>
        <v>26.400000000000006</v>
      </c>
      <c r="K33" s="45">
        <f t="shared" si="1"/>
        <v>48.079000000000001</v>
      </c>
      <c r="L33" s="27">
        <v>116.02</v>
      </c>
      <c r="M33" s="28">
        <v>55.7</v>
      </c>
      <c r="N33" s="28" t="s">
        <v>94</v>
      </c>
      <c r="O33" s="27">
        <v>68.459999999999994</v>
      </c>
      <c r="P33" s="28">
        <v>45.2</v>
      </c>
      <c r="Q33" s="28" t="s">
        <v>94</v>
      </c>
      <c r="R33" s="31">
        <f t="shared" si="2"/>
        <v>10.5</v>
      </c>
      <c r="S33" s="45">
        <f t="shared" si="3"/>
        <v>47.56</v>
      </c>
      <c r="T33" s="27">
        <v>3.3149999999999999</v>
      </c>
      <c r="U33" s="27">
        <v>10.336</v>
      </c>
    </row>
    <row r="34" spans="1:21" x14ac:dyDescent="0.2">
      <c r="A34" s="47" t="s">
        <v>208</v>
      </c>
      <c r="B34" s="46" t="s">
        <v>87</v>
      </c>
      <c r="C34" s="29">
        <v>24</v>
      </c>
      <c r="D34" s="27">
        <v>301.87599999999998</v>
      </c>
      <c r="E34" s="28">
        <v>77.099999999999994</v>
      </c>
      <c r="F34" s="28">
        <v>6.1</v>
      </c>
      <c r="G34" s="27">
        <v>255.94</v>
      </c>
      <c r="H34" s="28">
        <v>48.6</v>
      </c>
      <c r="I34" s="28">
        <v>4.7</v>
      </c>
      <c r="J34" s="31">
        <f t="shared" si="0"/>
        <v>28.499999999999993</v>
      </c>
      <c r="K34" s="45">
        <f t="shared" si="1"/>
        <v>45.936</v>
      </c>
      <c r="L34" s="27">
        <v>114.45</v>
      </c>
      <c r="M34" s="28">
        <v>57.1</v>
      </c>
      <c r="N34" s="28" t="s">
        <v>94</v>
      </c>
      <c r="O34" s="27">
        <v>68.92</v>
      </c>
      <c r="P34" s="28">
        <v>46</v>
      </c>
      <c r="Q34" s="28" t="s">
        <v>94</v>
      </c>
      <c r="R34" s="31">
        <f t="shared" si="2"/>
        <v>11.100000000000001</v>
      </c>
      <c r="S34" s="45">
        <f t="shared" si="3"/>
        <v>45.53</v>
      </c>
      <c r="T34" s="27">
        <v>3.3039999999999998</v>
      </c>
      <c r="U34" s="27">
        <v>10.831</v>
      </c>
    </row>
    <row r="35" spans="1:21" x14ac:dyDescent="0.2">
      <c r="A35" s="47" t="s">
        <v>209</v>
      </c>
      <c r="B35" s="46" t="s">
        <v>87</v>
      </c>
      <c r="C35" s="29">
        <v>24</v>
      </c>
      <c r="D35" s="27">
        <v>295.01100000000002</v>
      </c>
      <c r="E35" s="28">
        <v>78.5</v>
      </c>
      <c r="F35" s="28">
        <v>6.2</v>
      </c>
      <c r="G35" s="27">
        <v>249.83500000000001</v>
      </c>
      <c r="H35" s="28">
        <v>49.2</v>
      </c>
      <c r="I35" s="28">
        <v>4.5999999999999996</v>
      </c>
      <c r="J35" s="31">
        <f t="shared" si="0"/>
        <v>29.299999999999997</v>
      </c>
      <c r="K35" s="45">
        <f t="shared" si="1"/>
        <v>45.176000000000002</v>
      </c>
      <c r="L35" s="27">
        <v>113.495</v>
      </c>
      <c r="M35" s="28">
        <v>57.9</v>
      </c>
      <c r="N35" s="28">
        <v>0</v>
      </c>
      <c r="O35" s="27">
        <v>68.56</v>
      </c>
      <c r="P35" s="28">
        <v>46.5</v>
      </c>
      <c r="Q35" s="28">
        <v>0</v>
      </c>
      <c r="R35" s="31">
        <f t="shared" si="2"/>
        <v>11.399999999999999</v>
      </c>
      <c r="S35" s="45">
        <f t="shared" si="3"/>
        <v>44.935000000000002</v>
      </c>
      <c r="T35" s="27">
        <v>3.319</v>
      </c>
      <c r="U35" s="27">
        <v>10.87</v>
      </c>
    </row>
    <row r="36" spans="1:21" x14ac:dyDescent="0.2">
      <c r="A36" s="47" t="s">
        <v>210</v>
      </c>
      <c r="B36" s="46" t="s">
        <v>87</v>
      </c>
      <c r="C36" s="29">
        <v>24</v>
      </c>
      <c r="D36" s="27">
        <v>308.75700000000001</v>
      </c>
      <c r="E36" s="28">
        <v>79.2</v>
      </c>
      <c r="F36" s="28">
        <v>6.2</v>
      </c>
      <c r="G36" s="27">
        <v>266.64100000000002</v>
      </c>
      <c r="H36" s="28">
        <v>50.2</v>
      </c>
      <c r="I36" s="28">
        <v>4.5999999999999996</v>
      </c>
      <c r="J36" s="31">
        <f t="shared" si="0"/>
        <v>29</v>
      </c>
      <c r="K36" s="45">
        <f t="shared" si="1"/>
        <v>42.116</v>
      </c>
      <c r="L36" s="27">
        <v>108.863</v>
      </c>
      <c r="M36" s="28">
        <v>58.7</v>
      </c>
      <c r="N36" s="28">
        <v>0</v>
      </c>
      <c r="O36" s="27">
        <v>67.25</v>
      </c>
      <c r="P36" s="28">
        <v>46.8</v>
      </c>
      <c r="Q36" s="28">
        <v>0</v>
      </c>
      <c r="R36" s="31">
        <f t="shared" si="2"/>
        <v>11.900000000000006</v>
      </c>
      <c r="S36" s="45">
        <f t="shared" si="3"/>
        <v>41.613</v>
      </c>
      <c r="T36" s="27">
        <v>3.1789999999999998</v>
      </c>
      <c r="U36" s="27">
        <v>11.079000000000001</v>
      </c>
    </row>
    <row r="37" spans="1:21" x14ac:dyDescent="0.2">
      <c r="A37" s="47" t="s">
        <v>211</v>
      </c>
      <c r="B37" s="46" t="s">
        <v>87</v>
      </c>
      <c r="C37" s="29">
        <v>24</v>
      </c>
      <c r="D37" s="27">
        <v>298.96899999999999</v>
      </c>
      <c r="E37" s="28">
        <v>81.900000000000006</v>
      </c>
      <c r="F37" s="28">
        <v>6.2</v>
      </c>
      <c r="G37" s="27">
        <v>257.61099999999999</v>
      </c>
      <c r="H37" s="28">
        <v>51</v>
      </c>
      <c r="I37" s="28">
        <v>4.5999999999999996</v>
      </c>
      <c r="J37" s="31">
        <f t="shared" si="0"/>
        <v>30.900000000000006</v>
      </c>
      <c r="K37" s="45">
        <f t="shared" si="1"/>
        <v>41.357999999999997</v>
      </c>
      <c r="L37" s="27">
        <v>106.69</v>
      </c>
      <c r="M37" s="28">
        <v>59.8</v>
      </c>
      <c r="N37" s="28">
        <v>0</v>
      </c>
      <c r="O37" s="27">
        <v>66.680000000000007</v>
      </c>
      <c r="P37" s="28">
        <v>47.8</v>
      </c>
      <c r="Q37" s="28">
        <v>0</v>
      </c>
      <c r="R37" s="31">
        <f t="shared" si="2"/>
        <v>12</v>
      </c>
      <c r="S37" s="45">
        <f t="shared" si="3"/>
        <v>40.01</v>
      </c>
      <c r="T37" s="27">
        <v>3.1240000000000001</v>
      </c>
      <c r="U37" s="27">
        <v>11.37</v>
      </c>
    </row>
    <row r="38" spans="1:21" x14ac:dyDescent="0.2">
      <c r="A38" s="47" t="s">
        <v>212</v>
      </c>
      <c r="B38" s="46" t="s">
        <v>87</v>
      </c>
      <c r="C38" s="29">
        <v>24</v>
      </c>
      <c r="D38" s="27">
        <v>287.22699999999998</v>
      </c>
      <c r="E38" s="28">
        <v>85.5</v>
      </c>
      <c r="F38" s="28">
        <v>6.2</v>
      </c>
      <c r="G38" s="27">
        <v>241.928</v>
      </c>
      <c r="H38" s="28">
        <v>51.3</v>
      </c>
      <c r="I38" s="28">
        <v>4.7</v>
      </c>
      <c r="J38" s="31">
        <f t="shared" si="0"/>
        <v>34.200000000000003</v>
      </c>
      <c r="K38" s="45">
        <f t="shared" si="1"/>
        <v>45.298999999999999</v>
      </c>
      <c r="L38" s="27">
        <v>111.93</v>
      </c>
      <c r="M38" s="28">
        <v>60.3</v>
      </c>
      <c r="N38" s="28">
        <v>0</v>
      </c>
      <c r="O38" s="27">
        <v>66.69</v>
      </c>
      <c r="P38" s="28">
        <v>47.6</v>
      </c>
      <c r="Q38" s="28">
        <v>0</v>
      </c>
      <c r="R38" s="31">
        <f t="shared" si="2"/>
        <v>12.699999999999996</v>
      </c>
      <c r="S38" s="45">
        <f t="shared" si="3"/>
        <v>45.24</v>
      </c>
      <c r="T38" s="27">
        <v>3.5030000000000001</v>
      </c>
      <c r="U38" s="27">
        <v>12.151</v>
      </c>
    </row>
    <row r="39" spans="1:21" x14ac:dyDescent="0.2">
      <c r="A39" s="47" t="s">
        <v>213</v>
      </c>
      <c r="B39" s="46" t="s">
        <v>87</v>
      </c>
      <c r="C39" s="29">
        <v>24</v>
      </c>
      <c r="D39" s="27">
        <v>277.21600000000001</v>
      </c>
      <c r="E39" s="28">
        <v>86.8</v>
      </c>
      <c r="F39" s="28">
        <v>6.2</v>
      </c>
      <c r="G39" s="27">
        <v>227.78700000000001</v>
      </c>
      <c r="H39" s="28">
        <v>51.3</v>
      </c>
      <c r="I39" s="28">
        <v>4.5999999999999996</v>
      </c>
      <c r="J39" s="31">
        <f t="shared" si="0"/>
        <v>35.5</v>
      </c>
      <c r="K39" s="45">
        <f t="shared" si="1"/>
        <v>49.429000000000002</v>
      </c>
      <c r="L39" s="27">
        <v>116.13</v>
      </c>
      <c r="M39" s="28">
        <v>60.4</v>
      </c>
      <c r="N39" s="28">
        <v>0</v>
      </c>
      <c r="O39" s="27">
        <v>66.400000000000006</v>
      </c>
      <c r="P39" s="28">
        <v>47.9</v>
      </c>
      <c r="Q39" s="28">
        <v>0</v>
      </c>
      <c r="R39" s="31">
        <f t="shared" si="2"/>
        <v>12.5</v>
      </c>
      <c r="S39" s="45">
        <f t="shared" si="3"/>
        <v>49.73</v>
      </c>
      <c r="T39" s="27">
        <v>3.7589999999999999</v>
      </c>
      <c r="U39" s="27">
        <v>12.401999999999999</v>
      </c>
    </row>
    <row r="40" spans="1:21" x14ac:dyDescent="0.2">
      <c r="A40" s="47" t="s">
        <v>214</v>
      </c>
      <c r="B40" s="46" t="s">
        <v>87</v>
      </c>
      <c r="C40" s="29">
        <v>24</v>
      </c>
      <c r="D40" s="27">
        <v>278.709</v>
      </c>
      <c r="E40" s="28">
        <v>87.6</v>
      </c>
      <c r="F40" s="28">
        <v>6.3</v>
      </c>
      <c r="G40" s="27">
        <v>235.79</v>
      </c>
      <c r="H40" s="28">
        <v>51.5</v>
      </c>
      <c r="I40" s="28">
        <v>4.7</v>
      </c>
      <c r="J40" s="31">
        <f t="shared" si="0"/>
        <v>36.099999999999994</v>
      </c>
      <c r="K40" s="45">
        <f t="shared" si="1"/>
        <v>42.918999999999997</v>
      </c>
      <c r="L40" s="27">
        <v>109.378</v>
      </c>
      <c r="M40" s="28">
        <v>61</v>
      </c>
      <c r="N40" s="28">
        <v>0</v>
      </c>
      <c r="O40" s="27">
        <v>66.349999999999994</v>
      </c>
      <c r="P40" s="28">
        <v>47.8</v>
      </c>
      <c r="Q40" s="28">
        <v>0</v>
      </c>
      <c r="R40" s="31">
        <f t="shared" si="2"/>
        <v>13.200000000000003</v>
      </c>
      <c r="S40" s="45">
        <f t="shared" si="3"/>
        <v>43.027999999999999</v>
      </c>
      <c r="T40" s="27">
        <v>3.4260000000000002</v>
      </c>
      <c r="U40" s="27">
        <v>12.28</v>
      </c>
    </row>
    <row r="41" spans="1:21" x14ac:dyDescent="0.2">
      <c r="A41" s="47" t="s">
        <v>215</v>
      </c>
      <c r="B41" s="46" t="s">
        <v>87</v>
      </c>
      <c r="C41" s="29">
        <v>24</v>
      </c>
      <c r="D41" s="27">
        <v>276.42899999999997</v>
      </c>
      <c r="E41" s="28">
        <v>89.1</v>
      </c>
      <c r="F41" s="28">
        <v>6</v>
      </c>
      <c r="G41" s="27">
        <v>229.31200000000001</v>
      </c>
      <c r="H41" s="28">
        <v>51.6</v>
      </c>
      <c r="I41" s="28">
        <v>4.5999999999999996</v>
      </c>
      <c r="J41" s="31">
        <f t="shared" si="0"/>
        <v>37.499999999999993</v>
      </c>
      <c r="K41" s="45">
        <f t="shared" si="1"/>
        <v>47.116999999999997</v>
      </c>
      <c r="L41" s="27">
        <v>113.25</v>
      </c>
      <c r="M41" s="28">
        <v>60.8</v>
      </c>
      <c r="N41" s="28">
        <v>0</v>
      </c>
      <c r="O41" s="27">
        <v>66.040000000000006</v>
      </c>
      <c r="P41" s="28">
        <v>47.6</v>
      </c>
      <c r="Q41" s="28">
        <v>0</v>
      </c>
      <c r="R41" s="31">
        <f t="shared" si="2"/>
        <v>13.199999999999996</v>
      </c>
      <c r="S41" s="45">
        <f t="shared" si="3"/>
        <v>47.21</v>
      </c>
      <c r="T41" s="27">
        <v>3.657</v>
      </c>
      <c r="U41" s="27">
        <v>12.803000000000001</v>
      </c>
    </row>
    <row r="42" spans="1:21" x14ac:dyDescent="0.2">
      <c r="A42" s="47" t="s">
        <v>216</v>
      </c>
      <c r="B42" s="46" t="s">
        <v>87</v>
      </c>
      <c r="C42" s="29">
        <v>24</v>
      </c>
      <c r="D42" s="27">
        <v>271.53100000000001</v>
      </c>
      <c r="E42" s="28">
        <v>89.1</v>
      </c>
      <c r="F42" s="28">
        <v>5.9</v>
      </c>
      <c r="G42" s="27">
        <v>228.512</v>
      </c>
      <c r="H42" s="28">
        <v>51.4</v>
      </c>
      <c r="I42" s="28">
        <v>4.5999999999999996</v>
      </c>
      <c r="J42" s="31">
        <f t="shared" si="0"/>
        <v>37.699999999999996</v>
      </c>
      <c r="K42" s="45">
        <f t="shared" si="1"/>
        <v>43.018999999999998</v>
      </c>
      <c r="L42" s="27">
        <v>106.69499999999999</v>
      </c>
      <c r="M42" s="28">
        <v>60.3</v>
      </c>
      <c r="N42" s="28">
        <v>0</v>
      </c>
      <c r="O42" s="27">
        <v>63.8</v>
      </c>
      <c r="P42" s="28">
        <v>46.9</v>
      </c>
      <c r="Q42" s="28">
        <v>0</v>
      </c>
      <c r="R42" s="31">
        <f t="shared" si="2"/>
        <v>13.399999999999999</v>
      </c>
      <c r="S42" s="45">
        <f t="shared" si="3"/>
        <v>42.895000000000003</v>
      </c>
      <c r="T42" s="27">
        <v>3.3620000000000001</v>
      </c>
      <c r="U42" s="27">
        <v>12.472</v>
      </c>
    </row>
    <row r="43" spans="1:21" x14ac:dyDescent="0.2">
      <c r="A43" s="47" t="s">
        <v>217</v>
      </c>
      <c r="B43" s="46" t="s">
        <v>87</v>
      </c>
      <c r="C43" s="29">
        <v>24</v>
      </c>
      <c r="D43" s="27">
        <v>267.63299999999998</v>
      </c>
      <c r="E43" s="28">
        <v>88.8</v>
      </c>
      <c r="F43" s="28">
        <v>5.9</v>
      </c>
      <c r="G43" s="27">
        <v>220.512</v>
      </c>
      <c r="H43" s="28">
        <v>51.2</v>
      </c>
      <c r="I43" s="28">
        <v>4.4000000000000004</v>
      </c>
      <c r="J43" s="31">
        <f t="shared" si="0"/>
        <v>37.599999999999994</v>
      </c>
      <c r="K43" s="45">
        <f t="shared" si="1"/>
        <v>47.121000000000002</v>
      </c>
      <c r="L43" s="27">
        <v>116.76300000000001</v>
      </c>
      <c r="M43" s="28">
        <v>59.1</v>
      </c>
      <c r="N43" s="28">
        <v>0</v>
      </c>
      <c r="O43" s="27">
        <v>69.34</v>
      </c>
      <c r="P43" s="28">
        <v>47</v>
      </c>
      <c r="Q43" s="28">
        <v>0</v>
      </c>
      <c r="R43" s="31">
        <f t="shared" si="2"/>
        <v>12.100000000000001</v>
      </c>
      <c r="S43" s="45">
        <f t="shared" si="3"/>
        <v>47.423000000000002</v>
      </c>
      <c r="T43" s="27">
        <v>3.5649999999999999</v>
      </c>
      <c r="U43" s="27">
        <v>12.476000000000001</v>
      </c>
    </row>
    <row r="44" spans="1:21" x14ac:dyDescent="0.2">
      <c r="A44" s="47" t="s">
        <v>218</v>
      </c>
      <c r="B44" s="46" t="s">
        <v>87</v>
      </c>
      <c r="C44" s="29">
        <v>24</v>
      </c>
      <c r="D44" s="27">
        <v>253.61</v>
      </c>
      <c r="E44" s="28">
        <v>89.8</v>
      </c>
      <c r="F44" s="28">
        <v>6.2</v>
      </c>
      <c r="G44" s="27">
        <v>211.905</v>
      </c>
      <c r="H44" s="28">
        <v>50.9</v>
      </c>
      <c r="I44" s="28">
        <v>4.4000000000000004</v>
      </c>
      <c r="J44" s="31">
        <f t="shared" si="0"/>
        <v>38.9</v>
      </c>
      <c r="K44" s="45">
        <f t="shared" si="1"/>
        <v>41.704999999999998</v>
      </c>
      <c r="L44" s="27">
        <v>111.95</v>
      </c>
      <c r="M44" s="28">
        <v>59.7</v>
      </c>
      <c r="N44" s="28">
        <v>0</v>
      </c>
      <c r="O44" s="27">
        <v>69.680000000000007</v>
      </c>
      <c r="P44" s="28">
        <v>47.3</v>
      </c>
      <c r="Q44" s="28">
        <v>0</v>
      </c>
      <c r="R44" s="31">
        <f t="shared" si="2"/>
        <v>12.400000000000006</v>
      </c>
      <c r="S44" s="45">
        <f t="shared" si="3"/>
        <v>42.27</v>
      </c>
      <c r="T44" s="27">
        <v>3.3130000000000002</v>
      </c>
      <c r="U44" s="27">
        <v>11.991</v>
      </c>
    </row>
    <row r="45" spans="1:21" x14ac:dyDescent="0.2">
      <c r="A45" s="47" t="s">
        <v>219</v>
      </c>
      <c r="B45" s="46" t="s">
        <v>87</v>
      </c>
      <c r="C45" s="29">
        <v>24</v>
      </c>
      <c r="D45" s="27">
        <v>257.03699999999998</v>
      </c>
      <c r="E45" s="28">
        <v>88.7</v>
      </c>
      <c r="F45" s="28">
        <v>6.2</v>
      </c>
      <c r="G45" s="27">
        <v>214.369</v>
      </c>
      <c r="H45" s="28">
        <v>51</v>
      </c>
      <c r="I45" s="28">
        <v>4.5</v>
      </c>
      <c r="J45" s="31">
        <f>E45-H45</f>
        <v>37.700000000000003</v>
      </c>
      <c r="K45" s="45">
        <f>ROUND(D45-G45,3)</f>
        <v>42.667999999999999</v>
      </c>
      <c r="L45" s="27">
        <v>112.663</v>
      </c>
      <c r="M45" s="28">
        <v>59.4</v>
      </c>
      <c r="N45" s="28">
        <v>0</v>
      </c>
      <c r="O45" s="27">
        <v>69.59</v>
      </c>
      <c r="P45" s="28">
        <v>47.1</v>
      </c>
      <c r="Q45" s="28">
        <v>0</v>
      </c>
      <c r="R45" s="31">
        <f>M45-P45</f>
        <v>12.299999999999997</v>
      </c>
      <c r="S45" s="45">
        <f>ROUND(L45-O45,3)</f>
        <v>43.073</v>
      </c>
      <c r="T45" s="27">
        <v>3.3450000000000002</v>
      </c>
      <c r="U45" s="27">
        <v>11.891999999999999</v>
      </c>
    </row>
    <row r="46" spans="1:21" x14ac:dyDescent="0.2">
      <c r="A46" s="47" t="s">
        <v>220</v>
      </c>
      <c r="B46" s="46" t="s">
        <v>87</v>
      </c>
      <c r="C46" s="29">
        <v>24</v>
      </c>
      <c r="D46" s="27">
        <v>254.31800000000001</v>
      </c>
      <c r="E46" s="28">
        <v>90.2</v>
      </c>
      <c r="F46" s="28">
        <v>6.1</v>
      </c>
      <c r="G46" s="27">
        <v>204.78700000000001</v>
      </c>
      <c r="H46" s="28">
        <v>51.1</v>
      </c>
      <c r="I46" s="28">
        <v>4.4000000000000004</v>
      </c>
      <c r="J46" s="31">
        <f>E46-H46</f>
        <v>39.1</v>
      </c>
      <c r="K46" s="45">
        <f>ROUND(D46-G46,3)</f>
        <v>49.530999999999999</v>
      </c>
      <c r="L46" s="27">
        <v>118.333</v>
      </c>
      <c r="M46" s="28">
        <v>59.4</v>
      </c>
      <c r="N46" s="28">
        <v>0</v>
      </c>
      <c r="O46" s="27">
        <v>68.08</v>
      </c>
      <c r="P46" s="28">
        <v>47.3</v>
      </c>
      <c r="Q46" s="28">
        <v>0</v>
      </c>
      <c r="R46" s="31">
        <f>M46-P46</f>
        <v>12.100000000000001</v>
      </c>
      <c r="S46" s="45">
        <f>ROUND(L46-O46,3)</f>
        <v>50.253</v>
      </c>
      <c r="T46" s="27">
        <v>3.734</v>
      </c>
      <c r="U46" s="27">
        <v>12.502000000000001</v>
      </c>
    </row>
    <row r="47" spans="1:21" x14ac:dyDescent="0.2">
      <c r="A47" s="47" t="s">
        <v>221</v>
      </c>
      <c r="B47" s="46" t="s">
        <v>87</v>
      </c>
      <c r="C47" s="29">
        <v>24</v>
      </c>
      <c r="D47" s="27">
        <v>267.173</v>
      </c>
      <c r="E47" s="28">
        <v>89.8</v>
      </c>
      <c r="F47" s="28">
        <v>6.1</v>
      </c>
      <c r="G47" s="27">
        <v>222.12799999999999</v>
      </c>
      <c r="H47" s="28">
        <v>51.6</v>
      </c>
      <c r="I47" s="28">
        <v>4.5</v>
      </c>
      <c r="J47" s="31">
        <f>E47-H47</f>
        <v>38.199999999999996</v>
      </c>
      <c r="K47" s="45">
        <f>ROUND(D47-G47,3)</f>
        <v>45.045000000000002</v>
      </c>
      <c r="L47" s="27">
        <v>113.54</v>
      </c>
      <c r="M47" s="28">
        <v>59.5</v>
      </c>
      <c r="N47" s="28">
        <v>0</v>
      </c>
      <c r="O47" s="27">
        <v>68.349999999999994</v>
      </c>
      <c r="P47" s="28">
        <v>47.1</v>
      </c>
      <c r="Q47" s="28">
        <v>0</v>
      </c>
      <c r="R47" s="31">
        <f>M47-P47</f>
        <v>12.399999999999999</v>
      </c>
      <c r="S47" s="45">
        <f>ROUND(L47-O47,3)</f>
        <v>45.19</v>
      </c>
      <c r="T47" s="27">
        <v>3.4620000000000002</v>
      </c>
      <c r="U47" s="27">
        <v>12.555999999999999</v>
      </c>
    </row>
    <row r="48" spans="1:21" x14ac:dyDescent="0.2">
      <c r="A48" s="29" t="s">
        <v>16</v>
      </c>
      <c r="B48" s="29"/>
      <c r="C48" s="29"/>
      <c r="D48" s="27">
        <f>ROUND(AVERAGE(D17:D47),3)</f>
        <v>280.60599999999999</v>
      </c>
      <c r="E48" s="28">
        <f>ROUND(AVERAGE(E17:E47),1)</f>
        <v>79.8</v>
      </c>
      <c r="F48" s="33">
        <f>IF(SUM(F17:F47)=0,0,ROUND(AVERAGE(F17:F47),1))</f>
        <v>6.2</v>
      </c>
      <c r="G48" s="27">
        <f>ROUND(AVERAGE(G17:G47),3)</f>
        <v>236.84299999999999</v>
      </c>
      <c r="H48" s="28">
        <f>ROUND(AVERAGE(H17:H47),1)</f>
        <v>48.9</v>
      </c>
      <c r="I48" s="33">
        <f>IF(SUM(I17:I47)=0,0,ROUND(AVERAGE(I17:I47),1))</f>
        <v>4.5999999999999996</v>
      </c>
      <c r="J48" s="31">
        <f>ROUND(AVERAGE(J17:J47),1)</f>
        <v>30.9</v>
      </c>
      <c r="K48" s="27">
        <f>ROUND(AVERAGE(K17:K47),3)</f>
        <v>43.762999999999998</v>
      </c>
      <c r="L48" s="27">
        <f>ROUND(AVERAGE(L17:L47),3)</f>
        <v>111.78400000000001</v>
      </c>
      <c r="M48" s="28">
        <f>ROUND(AVERAGE(M17:M47),1)</f>
        <v>57.8</v>
      </c>
      <c r="N48" s="32">
        <f>IF(SUM(N17:N47)=0,0,ROUND(AVERAGE(N17:N47),1))</f>
        <v>0</v>
      </c>
      <c r="O48" s="27">
        <f>ROUND(AVERAGE(O17:O47),3)</f>
        <v>68.114999999999995</v>
      </c>
      <c r="P48" s="28">
        <f>ROUND(AVERAGE(P17:P47),1)</f>
        <v>46.3</v>
      </c>
      <c r="Q48" s="32">
        <f>IF(SUM(Q17:Q47)=0,0,ROUND(AVERAGE(Q17:Q47),1))</f>
        <v>0</v>
      </c>
      <c r="R48" s="31">
        <f>ROUND(AVERAGE(R17:R47),1)</f>
        <v>11.5</v>
      </c>
      <c r="S48" s="27">
        <f>ROUND(AVERAGE(S17:S47),3)</f>
        <v>43.668999999999997</v>
      </c>
      <c r="T48" s="27"/>
      <c r="U48" s="27"/>
    </row>
    <row r="49" spans="1:21" x14ac:dyDescent="0.2">
      <c r="A49" s="29" t="s">
        <v>15</v>
      </c>
      <c r="B49" s="29"/>
      <c r="C49" s="29">
        <f>SUM(C17:C47)</f>
        <v>744</v>
      </c>
      <c r="D49" s="27">
        <f>SUM(D17:D47)</f>
        <v>8698.7940000000017</v>
      </c>
      <c r="E49" s="28"/>
      <c r="F49" s="28"/>
      <c r="G49" s="27">
        <f>SUM(G17:G47)</f>
        <v>7342.1349999999975</v>
      </c>
      <c r="H49" s="28"/>
      <c r="I49" s="28"/>
      <c r="J49" s="28"/>
      <c r="K49" s="27">
        <f>SUM(K17:K47)</f>
        <v>1356.6589999999999</v>
      </c>
      <c r="L49" s="27">
        <f>SUM(L17:L47)</f>
        <v>3465.3030000000003</v>
      </c>
      <c r="M49" s="28"/>
      <c r="N49" s="28"/>
      <c r="O49" s="27">
        <f>SUM(O17:O47)</f>
        <v>2111.5700000000002</v>
      </c>
      <c r="P49" s="28"/>
      <c r="Q49" s="28"/>
      <c r="R49" s="28"/>
      <c r="S49" s="87">
        <f>SUM(S17:S47)</f>
        <v>1353.7330000000002</v>
      </c>
      <c r="T49" s="27">
        <f>SUM(T17:T47)</f>
        <v>100.60599999999999</v>
      </c>
      <c r="U49" s="27">
        <f>SUM(U17:U47)</f>
        <v>334.25699999999995</v>
      </c>
    </row>
    <row r="50" spans="1:2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2">
      <c r="A51" s="1" t="s">
        <v>14</v>
      </c>
      <c r="B51" s="1"/>
      <c r="C51" s="1"/>
      <c r="D51" s="26">
        <f>IF(SUM(C17:C45)=672,ROUND(AVERAGE(D38:D44)*$AD$52,3),IF(SUM(C17:C46)=696,ROUND(AVERAGE(D39:D45)*$AD$52,3),IF(SUM(C17:C47)=720,ROUND(AVERAGE(D40:D46)*$AD$52,3),IF(SUM(C17:C48)=744,ROUND(AVERAGE(D41:D47)*$AD$52,3),IF(OR(AF52=5,AF52=7,AF52=10,AF52=12),ROUND(AVERAGE(D40:D46)*$AD$52,3),IF(AF52=3,ROUND(AVERAGE(D38:D44)*$AD$52,3),ROUND(AVERAGE(D41:D47)*$AD$52,3)))))))</f>
        <v>0</v>
      </c>
      <c r="E51" s="17"/>
      <c r="F51" s="17"/>
      <c r="G51" s="26">
        <f>IF(SUM(C17:C45)=672,ROUND(AVERAGE(G38:G44)*$AD$52,3),IF(SUM(C17:C46)=696,ROUND(AVERAGE(G39:G45)*$AD$52,3),IF(SUM(C17:C47)=720,ROUND(AVERAGE(G40:G46)*$AD$52,3),IF(SUM(C17:C48)=744,ROUND(AVERAGE(G41:G47)*$AD$52,3),IF(OR(AF52=5,AF52=7,AF52=10,AF52=12),ROUND(AVERAGE(G40:G46)*$AD$52,3),IF(AF52=3,ROUND(AVERAGE(G38:G44)*$AD$52,3),ROUND(AVERAGE(G41:G47)*$AD$52,3)))))))</f>
        <v>0</v>
      </c>
      <c r="H51" s="17"/>
      <c r="I51" s="17"/>
      <c r="J51" s="17"/>
      <c r="K51" s="26">
        <f>IF(SUM(C17:C45)=672,ROUND(AVERAGE(K38:K44)*$AD$52,3),IF(SUM(C17:C46)=696,ROUND(AVERAGE(K39:K45)*$AD$52,3),IF(SUM(C17:C47)=720,ROUND(AVERAGE(K40:K46)*$AD$52,3),IF(SUM(C17:C48)=744,ROUND(AVERAGE(K41:K47)*$AD$52,3),IF(OR(AF52=5,AF52=7,AF52=10,AF52=12),ROUND(AVERAGE(K40:K46)*$AD$52,3),IF(AF52=3,ROUND(AVERAGE(K38:K44)*$AD$52,3),ROUND(AVERAGE(K41:K47)*$AD$52,3)))))))</f>
        <v>0</v>
      </c>
      <c r="L51" s="26">
        <f>IF(SUM(C17:C45)=672,ROUND(AVERAGE(L38:L44)*$AD$52,3),IF(SUM(C17:C46)=696,ROUND(AVERAGE(L39:L45)*$AD$52,3),IF(SUM(C17:C47)=720,ROUND(AVERAGE(L40:L46)*$AD$52,3),IF(SUM(C17:C48)=744,ROUND(AVERAGE(L41:L47)*$AD$52,3),IF(OR(AF52=5,AF52=7,AF52=10,AF52=12),ROUND(AVERAGE(L40:L46)*$AD$52,3),IF(AF52=3,ROUND(AVERAGE(L38:L44)*$AD$52,3),ROUND(AVERAGE(L41:L47)*$AD$52,3)))))))</f>
        <v>0</v>
      </c>
      <c r="M51" s="17"/>
      <c r="N51" s="17"/>
      <c r="O51" s="26">
        <f>IF(SUM(C17:C45)=672,ROUND(AVERAGE(O38:O44)*$AD$52,3),IF(SUM(C17:C46)=696,ROUND(AVERAGE(O39:O45)*$AD$52,3),IF(SUM(C17:C47)=720,ROUND(AVERAGE(O40:O46)*$AD$52,3),IF(SUM(C17:C48)=744,ROUND(AVERAGE(O41:O47)*$AD$52,3),IF(OR(AF52=5,AF52=7,AF52=10,AF52=12),ROUND(AVERAGE(O40:O46)*$AD$52,3),IF(AF52=3,ROUND(AVERAGE(O38:O44)*$AD$52,3),ROUND(AVERAGE(O41:O47)*$AD$52,3)))))))</f>
        <v>0</v>
      </c>
      <c r="P51" s="17"/>
      <c r="Q51" s="17"/>
      <c r="R51" s="17"/>
      <c r="S51" s="26">
        <f>IF(SUM(C17:C45)=672,ROUND(AVERAGE(S38:S44)*$AD$52,3),IF(SUM(C17:C46)=696,ROUND(AVERAGE(S39:S45)*$AD$52,3),IF(SUM(C17:C47)=720,ROUND(AVERAGE(S40:S46)*$AD$52,3),IF(SUM(C17:C48)=744,ROUND(AVERAGE(S41:S47)*$AD$52,3),IF(OR(AF52=5,AF52=7,AF52=10,AF52=12),ROUND(AVERAGE(S40:S46)*$AD$52,3),IF(AF52=3,ROUND(AVERAGE(S38:S44)*$AD$52,3),ROUND(AVERAGE(S41:S47)*$AD$52,3)))))))</f>
        <v>0</v>
      </c>
      <c r="T51" s="26">
        <f>IF(SUM(C17:C45)=672,ROUND(AVERAGE(T38:T44)*$AD$52,3),IF(SUM(C17:C46)=696,ROUND(AVERAGE(T39:T45)*$AD$52,3),IF(SUM(C17:C47)=720,ROUND(AVERAGE(T40:T46)*$AD$52,3),IF(SUM(C17:C48)=744,ROUND(AVERAGE(T41:T47)*$AD$52,3),IF(OR(AF52=5,AF52=7,AF52=10,AF52=12),ROUND(AVERAGE(T40:T46)*$AD$52,3),IF(AF52=3,ROUND(AVERAGE(T38:T44)*$AD$52,3),ROUND(AVERAGE(T41:T47)*$AD$52,3)))))))</f>
        <v>0</v>
      </c>
      <c r="U51" s="26">
        <f>IF(SUM(C17:C45)=672,ROUND(AVERAGE(U38:U44)*$AD$52,3),IF(SUM(C17:C46)=696,ROUND(AVERAGE(U39:U45)*$AD$52,3),IF(SUM(C17:C47)=720,ROUND(AVERAGE(U40:U46)*$AD$52,3),IF(SUM(C17:C48)=744,ROUND(AVERAGE(U41:U47)*$AD$52,3),IF(OR(AF52=5,AF52=7,AF52=10,AF52=12),ROUND(AVERAGE(U40:U46)*$AD$52,3),IF(AF52=3,ROUND(AVERAGE(U38:U44)*$AD$52,3),ROUND(AVERAGE(U41:U47)*$AD$52,3)))))))</f>
        <v>0</v>
      </c>
    </row>
    <row r="52" spans="1:21" x14ac:dyDescent="0.2">
      <c r="A52" s="1" t="s">
        <v>13</v>
      </c>
      <c r="B52" s="1"/>
      <c r="C52" s="1"/>
      <c r="D52" s="23">
        <f>-'[1]12-17'!D50</f>
        <v>-2635.7170000000001</v>
      </c>
      <c r="E52" s="17"/>
      <c r="F52" s="17"/>
      <c r="G52" s="23">
        <f>-'[1]12-17'!G50</f>
        <v>-2258.9760000000001</v>
      </c>
      <c r="H52" s="17"/>
      <c r="I52" s="17"/>
      <c r="J52" s="17"/>
      <c r="K52" s="23">
        <f>-'[1]12-17'!K50</f>
        <v>-376.74099999999999</v>
      </c>
      <c r="L52" s="23">
        <f>-'[1]12-17'!L50</f>
        <v>-979.06799999999998</v>
      </c>
      <c r="M52" s="24"/>
      <c r="N52" s="24"/>
      <c r="O52" s="23">
        <f>-'[1]12-17'!O50</f>
        <v>-605.14700000000005</v>
      </c>
      <c r="P52" s="17"/>
      <c r="Q52" s="17"/>
      <c r="R52" s="17"/>
      <c r="S52" s="23">
        <f>-'[1]12-17'!S50</f>
        <v>-373.92</v>
      </c>
      <c r="T52" s="23">
        <f>-'[1]12-17'!T50</f>
        <v>-29.524000000000001</v>
      </c>
      <c r="U52" s="23">
        <f>-'[1]12-17'!U50</f>
        <v>-95.26</v>
      </c>
    </row>
    <row r="53" spans="1:21" x14ac:dyDescent="0.2">
      <c r="A53" s="1" t="s">
        <v>11</v>
      </c>
      <c r="B53" s="1"/>
      <c r="C53" s="1"/>
      <c r="D53" s="17">
        <f>D49+D51+D52</f>
        <v>6063.0770000000011</v>
      </c>
      <c r="E53" s="17"/>
      <c r="F53" s="17"/>
      <c r="G53" s="17">
        <f>G49+G51+G52</f>
        <v>5083.1589999999978</v>
      </c>
      <c r="H53" s="17"/>
      <c r="I53" s="17"/>
      <c r="J53" s="17"/>
      <c r="K53" s="17">
        <f>K49+K51+K52</f>
        <v>979.91799999999989</v>
      </c>
      <c r="L53" s="17">
        <f>L49+L51+L52</f>
        <v>2486.2350000000006</v>
      </c>
      <c r="M53" s="17"/>
      <c r="N53" s="17"/>
      <c r="O53" s="17">
        <f>O49+O51+O52</f>
        <v>1506.4230000000002</v>
      </c>
      <c r="P53" s="17"/>
      <c r="Q53" s="17"/>
      <c r="R53" s="17"/>
      <c r="S53" s="18">
        <f>S49+S51+S52</f>
        <v>979.8130000000001</v>
      </c>
      <c r="T53" s="17">
        <f>T49+T51+T52</f>
        <v>71.081999999999994</v>
      </c>
      <c r="U53" s="17">
        <f>U49+U51+U52</f>
        <v>238.99699999999996</v>
      </c>
    </row>
    <row r="54" spans="1:21" ht="15.75" x14ac:dyDescent="0.25">
      <c r="A54" s="11" t="s">
        <v>10</v>
      </c>
      <c r="B54" s="11">
        <v>1</v>
      </c>
      <c r="C54" s="13" t="s">
        <v>9</v>
      </c>
      <c r="D54" s="13">
        <f>ROUND(S53,0)</f>
        <v>980</v>
      </c>
      <c r="E54" s="11" t="s">
        <v>8</v>
      </c>
      <c r="F54" s="11">
        <f>ROUND(T53-D54*0.98*B54/1000,2)</f>
        <v>70.12</v>
      </c>
      <c r="G54" s="11" t="s">
        <v>7</v>
      </c>
      <c r="H54" s="11">
        <f>ROUND(U53-T53,2)</f>
        <v>167.92</v>
      </c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x14ac:dyDescent="0.2">
      <c r="A55" s="1"/>
      <c r="B55" s="1"/>
      <c r="C55" s="1"/>
      <c r="D55" s="1"/>
      <c r="E55" s="1"/>
      <c r="F55" s="9"/>
      <c r="G55" s="1"/>
      <c r="H55" s="1"/>
      <c r="I55" s="1"/>
      <c r="J55" s="1"/>
      <c r="K55" s="1"/>
      <c r="L55" s="10"/>
      <c r="M55" s="10"/>
      <c r="N55" s="10"/>
      <c r="O55" s="10"/>
      <c r="P55" s="10"/>
      <c r="Q55" s="1"/>
      <c r="R55" s="1"/>
      <c r="S55" s="1"/>
      <c r="T55" s="10"/>
      <c r="U55" s="1"/>
    </row>
    <row r="56" spans="1:21" x14ac:dyDescent="0.2">
      <c r="A56" s="1" t="s">
        <v>6</v>
      </c>
      <c r="B56" s="1"/>
      <c r="C56" s="1"/>
      <c r="D56" s="1"/>
      <c r="E56" s="1"/>
      <c r="F56" s="9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2">
      <c r="A57" s="1" t="s">
        <v>5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2">
      <c r="A58" s="1" t="s">
        <v>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2">
      <c r="A60" s="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2">
      <c r="A61" s="1" t="s">
        <v>3</v>
      </c>
      <c r="B61" s="1" t="s">
        <v>2</v>
      </c>
      <c r="C61" s="1"/>
      <c r="D61" s="1"/>
      <c r="E61" s="7" t="s">
        <v>1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2">
      <c r="A62" s="1" t="s">
        <v>0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topLeftCell="A13" workbookViewId="0">
      <selection activeCell="W44" sqref="W44"/>
    </sheetView>
  </sheetViews>
  <sheetFormatPr defaultRowHeight="12.75" x14ac:dyDescent="0.2"/>
  <cols>
    <col min="13" max="13" width="13.85546875" customWidth="1"/>
  </cols>
  <sheetData>
    <row r="1" spans="1:21" ht="15.75" x14ac:dyDescent="0.25">
      <c r="A1" s="1"/>
      <c r="B1" s="1"/>
      <c r="C1" s="13" t="s">
        <v>92</v>
      </c>
      <c r="D1" s="1"/>
      <c r="E1" s="13"/>
      <c r="F1" s="13"/>
      <c r="G1" s="13"/>
      <c r="H1" s="13"/>
      <c r="I1" s="13"/>
      <c r="J1" s="85" t="s">
        <v>91</v>
      </c>
      <c r="K1" s="84" t="str">
        <f>A17</f>
        <v>23.12.17</v>
      </c>
      <c r="L1" s="85" t="s">
        <v>90</v>
      </c>
      <c r="M1" s="84">
        <f>K1+DAY(SUM(C17:C47)/24-1)</f>
        <v>43122</v>
      </c>
      <c r="N1" s="1"/>
      <c r="O1" s="1"/>
      <c r="P1" s="1"/>
      <c r="Q1" s="1"/>
      <c r="R1" s="1"/>
      <c r="S1" s="1"/>
      <c r="T1" s="1"/>
      <c r="U1" s="1"/>
    </row>
    <row r="2" spans="1:21" x14ac:dyDescent="0.2">
      <c r="A2" s="1" t="s">
        <v>89</v>
      </c>
      <c r="B2" s="74" t="s">
        <v>88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 t="s">
        <v>87</v>
      </c>
      <c r="S2" s="1"/>
      <c r="T2" s="1"/>
      <c r="U2" s="1"/>
    </row>
    <row r="3" spans="1:21" x14ac:dyDescent="0.2">
      <c r="A3" s="1" t="s">
        <v>86</v>
      </c>
      <c r="B3" s="74" t="s">
        <v>240</v>
      </c>
      <c r="C3" s="1"/>
      <c r="D3" s="1"/>
      <c r="E3" s="1"/>
      <c r="F3" s="1"/>
      <c r="G3" s="1"/>
      <c r="H3" s="1"/>
      <c r="I3" s="1"/>
      <c r="J3" s="1"/>
      <c r="K3" s="1"/>
      <c r="L3" s="74" t="s">
        <v>84</v>
      </c>
      <c r="M3" s="1"/>
      <c r="N3" s="1"/>
      <c r="O3" s="1"/>
      <c r="P3" s="1"/>
      <c r="Q3" s="1"/>
      <c r="R3" s="1"/>
      <c r="S3" s="1"/>
      <c r="T3" s="1"/>
      <c r="U3" s="83" t="s">
        <v>83</v>
      </c>
    </row>
    <row r="4" spans="1:2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8" x14ac:dyDescent="0.25">
      <c r="A5" s="13" t="s">
        <v>82</v>
      </c>
      <c r="B5" s="82" t="s">
        <v>225</v>
      </c>
      <c r="C5" s="1"/>
      <c r="D5" s="1"/>
      <c r="E5" s="1"/>
      <c r="F5" s="81"/>
      <c r="G5" s="80"/>
      <c r="H5" s="79"/>
      <c r="I5" s="1"/>
      <c r="J5" s="1"/>
      <c r="K5" s="1"/>
      <c r="L5" s="74" t="s">
        <v>226</v>
      </c>
      <c r="M5" s="1"/>
      <c r="N5" s="1"/>
      <c r="O5" s="1"/>
      <c r="P5" s="1"/>
      <c r="Q5" s="1"/>
      <c r="R5" s="1"/>
      <c r="S5" s="1"/>
      <c r="T5" s="1"/>
      <c r="U5" s="78" t="s">
        <v>227</v>
      </c>
    </row>
    <row r="6" spans="1:21" ht="15.75" x14ac:dyDescent="0.25">
      <c r="A6" s="77" t="s">
        <v>241</v>
      </c>
      <c r="B6" s="13"/>
      <c r="C6" s="11"/>
      <c r="D6" s="7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78" t="s">
        <v>229</v>
      </c>
    </row>
    <row r="7" spans="1:2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2">
      <c r="A8" s="74"/>
      <c r="B8" s="74" t="s">
        <v>77</v>
      </c>
      <c r="C8" s="74"/>
      <c r="D8" s="7" t="s">
        <v>76</v>
      </c>
      <c r="E8" s="7" t="s">
        <v>75</v>
      </c>
      <c r="F8" s="2"/>
      <c r="G8" s="2"/>
      <c r="H8" s="2"/>
      <c r="I8" s="2"/>
      <c r="J8" s="74" t="s">
        <v>77</v>
      </c>
      <c r="K8" s="74"/>
      <c r="L8" s="7" t="s">
        <v>76</v>
      </c>
      <c r="M8" s="7" t="s">
        <v>75</v>
      </c>
      <c r="N8" s="2"/>
      <c r="O8" s="2"/>
      <c r="P8" s="2"/>
      <c r="Q8" s="2"/>
      <c r="R8" s="2"/>
      <c r="S8" s="2"/>
      <c r="T8" s="2"/>
      <c r="U8" s="2"/>
    </row>
    <row r="9" spans="1:21" x14ac:dyDescent="0.2">
      <c r="A9" s="73" t="s">
        <v>74</v>
      </c>
      <c r="B9" s="72" t="s">
        <v>230</v>
      </c>
      <c r="C9" s="74"/>
      <c r="D9" s="71" t="s">
        <v>231</v>
      </c>
      <c r="E9" s="71" t="s">
        <v>232</v>
      </c>
      <c r="F9" s="2"/>
      <c r="G9" s="2"/>
      <c r="H9" s="73" t="s">
        <v>73</v>
      </c>
      <c r="I9" s="7"/>
      <c r="J9" s="72" t="s">
        <v>242</v>
      </c>
      <c r="K9" s="72"/>
      <c r="L9" s="71" t="s">
        <v>243</v>
      </c>
      <c r="M9" s="71" t="s">
        <v>244</v>
      </c>
      <c r="N9" s="2"/>
      <c r="O9" s="2"/>
      <c r="P9" s="2"/>
      <c r="Q9" s="2"/>
      <c r="R9" s="2"/>
      <c r="S9" s="2"/>
      <c r="T9" s="2"/>
      <c r="U9" s="2"/>
    </row>
    <row r="10" spans="1:21" x14ac:dyDescent="0.2">
      <c r="A10" s="73" t="s">
        <v>69</v>
      </c>
      <c r="B10" s="72" t="s">
        <v>245</v>
      </c>
      <c r="C10" s="74"/>
      <c r="D10" s="71" t="s">
        <v>231</v>
      </c>
      <c r="E10" s="71" t="s">
        <v>232</v>
      </c>
      <c r="F10" s="2"/>
      <c r="G10" s="2"/>
      <c r="H10" s="73" t="s">
        <v>65</v>
      </c>
      <c r="I10" s="7"/>
      <c r="J10" s="72" t="s">
        <v>235</v>
      </c>
      <c r="K10" s="72"/>
      <c r="L10" s="71" t="s">
        <v>236</v>
      </c>
      <c r="M10" s="71" t="s">
        <v>237</v>
      </c>
      <c r="N10" s="2"/>
      <c r="O10" s="2"/>
      <c r="P10" s="71"/>
      <c r="Q10" s="7"/>
      <c r="R10" s="2"/>
      <c r="S10" s="7"/>
      <c r="T10" s="2"/>
      <c r="U10" s="2"/>
    </row>
    <row r="11" spans="1:21" x14ac:dyDescent="0.2">
      <c r="A11" s="2"/>
      <c r="B11" s="2"/>
      <c r="C11" s="2"/>
      <c r="D11" s="2"/>
      <c r="E11" s="2"/>
      <c r="F11" s="2"/>
      <c r="G11" s="2"/>
      <c r="H11" s="7" t="s">
        <v>61</v>
      </c>
      <c r="I11" s="7"/>
      <c r="J11" s="72" t="s">
        <v>235</v>
      </c>
      <c r="K11" s="72"/>
      <c r="L11" s="71" t="s">
        <v>236</v>
      </c>
      <c r="M11" s="71" t="s">
        <v>246</v>
      </c>
      <c r="N11" s="2"/>
      <c r="O11" s="2"/>
      <c r="P11" s="71"/>
      <c r="Q11" s="7"/>
      <c r="R11" s="2"/>
      <c r="S11" s="7"/>
      <c r="T11" s="2"/>
      <c r="U11" s="2"/>
    </row>
    <row r="12" spans="1:2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5" x14ac:dyDescent="0.25">
      <c r="A13" s="68" t="s">
        <v>247</v>
      </c>
      <c r="B13" s="68"/>
      <c r="C13" s="68"/>
      <c r="D13" s="67"/>
      <c r="E13" s="88"/>
      <c r="F13" s="67"/>
      <c r="G13" s="88"/>
      <c r="H13" s="88"/>
      <c r="I13" s="67"/>
      <c r="J13" s="88"/>
      <c r="K13" s="88"/>
      <c r="L13" s="88"/>
      <c r="M13" s="88"/>
      <c r="N13" s="88"/>
      <c r="O13" s="88"/>
      <c r="P13" s="88"/>
      <c r="Q13" s="88"/>
      <c r="R13" s="66"/>
      <c r="S13" s="66"/>
      <c r="T13" s="66"/>
      <c r="U13" s="66"/>
    </row>
    <row r="14" spans="1:2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2">
      <c r="A15" s="29" t="s">
        <v>56</v>
      </c>
      <c r="B15" s="29" t="s">
        <v>55</v>
      </c>
      <c r="C15" s="29" t="s">
        <v>54</v>
      </c>
      <c r="D15" s="29" t="s">
        <v>53</v>
      </c>
      <c r="E15" s="29" t="s">
        <v>52</v>
      </c>
      <c r="F15" s="29" t="s">
        <v>51</v>
      </c>
      <c r="G15" s="29" t="s">
        <v>50</v>
      </c>
      <c r="H15" s="29" t="s">
        <v>49</v>
      </c>
      <c r="I15" s="29" t="s">
        <v>48</v>
      </c>
      <c r="J15" s="29" t="s">
        <v>47</v>
      </c>
      <c r="K15" s="29" t="s">
        <v>46</v>
      </c>
      <c r="L15" s="29" t="s">
        <v>45</v>
      </c>
      <c r="M15" s="29" t="s">
        <v>44</v>
      </c>
      <c r="N15" s="29" t="s">
        <v>43</v>
      </c>
      <c r="O15" s="29" t="s">
        <v>42</v>
      </c>
      <c r="P15" s="29" t="s">
        <v>41</v>
      </c>
      <c r="Q15" s="29" t="s">
        <v>40</v>
      </c>
      <c r="R15" s="29" t="s">
        <v>39</v>
      </c>
      <c r="S15" s="29" t="s">
        <v>38</v>
      </c>
      <c r="T15" s="29" t="s">
        <v>37</v>
      </c>
      <c r="U15" s="29" t="s">
        <v>36</v>
      </c>
    </row>
    <row r="16" spans="1:21" x14ac:dyDescent="0.2">
      <c r="A16" s="29"/>
      <c r="B16" s="29"/>
      <c r="C16" s="29" t="s">
        <v>29</v>
      </c>
      <c r="D16" s="29" t="s">
        <v>24</v>
      </c>
      <c r="E16" s="29" t="s">
        <v>27</v>
      </c>
      <c r="F16" s="29" t="s">
        <v>28</v>
      </c>
      <c r="G16" s="29" t="s">
        <v>24</v>
      </c>
      <c r="H16" s="29" t="s">
        <v>27</v>
      </c>
      <c r="I16" s="29" t="s">
        <v>28</v>
      </c>
      <c r="J16" s="29" t="s">
        <v>27</v>
      </c>
      <c r="K16" s="29" t="s">
        <v>24</v>
      </c>
      <c r="L16" s="29" t="s">
        <v>26</v>
      </c>
      <c r="M16" s="29" t="s">
        <v>27</v>
      </c>
      <c r="N16" s="29" t="s">
        <v>28</v>
      </c>
      <c r="O16" s="29" t="s">
        <v>26</v>
      </c>
      <c r="P16" s="29" t="s">
        <v>27</v>
      </c>
      <c r="Q16" s="29" t="s">
        <v>28</v>
      </c>
      <c r="R16" s="29" t="s">
        <v>27</v>
      </c>
      <c r="S16" s="29" t="s">
        <v>26</v>
      </c>
      <c r="T16" s="29" t="s">
        <v>25</v>
      </c>
      <c r="U16" s="29" t="s">
        <v>25</v>
      </c>
    </row>
    <row r="17" spans="1:21" x14ac:dyDescent="0.2">
      <c r="A17" s="47" t="s">
        <v>191</v>
      </c>
      <c r="B17" s="46" t="s">
        <v>248</v>
      </c>
      <c r="C17" s="29">
        <v>24</v>
      </c>
      <c r="D17" s="27">
        <v>166.06299999999999</v>
      </c>
      <c r="E17" s="28">
        <v>79.900000000000006</v>
      </c>
      <c r="F17" s="28">
        <v>6.8</v>
      </c>
      <c r="G17" s="27">
        <v>146.268</v>
      </c>
      <c r="H17" s="28">
        <v>51</v>
      </c>
      <c r="I17" s="28">
        <v>4.5999999999999996</v>
      </c>
      <c r="J17" s="31">
        <f t="shared" ref="J17:J44" si="0">E17-H17</f>
        <v>28.900000000000006</v>
      </c>
      <c r="K17" s="45">
        <f t="shared" ref="K17:K44" si="1">ROUND(D17-G17,3)</f>
        <v>19.795000000000002</v>
      </c>
      <c r="L17" s="27">
        <v>62.762</v>
      </c>
      <c r="M17" s="28">
        <v>64.5</v>
      </c>
      <c r="N17" s="28" t="s">
        <v>94</v>
      </c>
      <c r="O17" s="27">
        <v>47.18</v>
      </c>
      <c r="P17" s="28">
        <v>53.3</v>
      </c>
      <c r="Q17" s="28" t="s">
        <v>94</v>
      </c>
      <c r="R17" s="31">
        <f t="shared" ref="R17:R44" si="2">M17-P17</f>
        <v>11.200000000000003</v>
      </c>
      <c r="S17" s="45">
        <f t="shared" ref="S17:S44" si="3">ROUND(L17-O17,3)</f>
        <v>15.582000000000001</v>
      </c>
      <c r="T17" s="27">
        <v>1.4930000000000001</v>
      </c>
      <c r="U17" s="27">
        <v>5.8230000000000004</v>
      </c>
    </row>
    <row r="18" spans="1:21" x14ac:dyDescent="0.2">
      <c r="A18" s="47" t="s">
        <v>192</v>
      </c>
      <c r="B18" s="46" t="s">
        <v>248</v>
      </c>
      <c r="C18" s="29">
        <v>24</v>
      </c>
      <c r="D18" s="27">
        <v>168.304</v>
      </c>
      <c r="E18" s="28">
        <v>80.400000000000006</v>
      </c>
      <c r="F18" s="28">
        <v>6.8</v>
      </c>
      <c r="G18" s="27">
        <v>146.006</v>
      </c>
      <c r="H18" s="28">
        <v>51.3</v>
      </c>
      <c r="I18" s="28">
        <v>4.5999999999999996</v>
      </c>
      <c r="J18" s="31">
        <f t="shared" si="0"/>
        <v>29.100000000000009</v>
      </c>
      <c r="K18" s="45">
        <f t="shared" si="1"/>
        <v>22.297999999999998</v>
      </c>
      <c r="L18" s="27">
        <v>64.872</v>
      </c>
      <c r="M18" s="28">
        <v>63.9</v>
      </c>
      <c r="N18" s="28" t="s">
        <v>94</v>
      </c>
      <c r="O18" s="27">
        <v>46.86</v>
      </c>
      <c r="P18" s="28">
        <v>52.9</v>
      </c>
      <c r="Q18" s="28" t="s">
        <v>94</v>
      </c>
      <c r="R18" s="31">
        <f t="shared" si="2"/>
        <v>11</v>
      </c>
      <c r="S18" s="45">
        <f t="shared" si="3"/>
        <v>18.012</v>
      </c>
      <c r="T18" s="27">
        <v>1.623</v>
      </c>
      <c r="U18" s="27">
        <v>6.0540000000000003</v>
      </c>
    </row>
    <row r="19" spans="1:21" x14ac:dyDescent="0.2">
      <c r="A19" s="47" t="s">
        <v>193</v>
      </c>
      <c r="B19" s="46" t="s">
        <v>248</v>
      </c>
      <c r="C19" s="29">
        <v>24</v>
      </c>
      <c r="D19" s="27">
        <v>169.721</v>
      </c>
      <c r="E19" s="28">
        <v>80.5</v>
      </c>
      <c r="F19" s="28">
        <v>6.8</v>
      </c>
      <c r="G19" s="27">
        <v>149.595</v>
      </c>
      <c r="H19" s="28">
        <v>51.3</v>
      </c>
      <c r="I19" s="28">
        <v>4.8</v>
      </c>
      <c r="J19" s="31">
        <f t="shared" si="0"/>
        <v>29.200000000000003</v>
      </c>
      <c r="K19" s="45">
        <f t="shared" si="1"/>
        <v>20.126000000000001</v>
      </c>
      <c r="L19" s="27">
        <v>63.404000000000003</v>
      </c>
      <c r="M19" s="28">
        <v>63.7</v>
      </c>
      <c r="N19" s="28" t="s">
        <v>94</v>
      </c>
      <c r="O19" s="27">
        <v>47.6</v>
      </c>
      <c r="P19" s="28">
        <v>52.4</v>
      </c>
      <c r="Q19" s="28" t="s">
        <v>94</v>
      </c>
      <c r="R19" s="31">
        <f t="shared" si="2"/>
        <v>11.300000000000004</v>
      </c>
      <c r="S19" s="45">
        <f t="shared" si="3"/>
        <v>15.804</v>
      </c>
      <c r="T19" s="27">
        <v>1.502</v>
      </c>
      <c r="U19" s="27">
        <v>6</v>
      </c>
    </row>
    <row r="20" spans="1:21" x14ac:dyDescent="0.2">
      <c r="A20" s="47" t="s">
        <v>194</v>
      </c>
      <c r="B20" s="46" t="s">
        <v>248</v>
      </c>
      <c r="C20" s="29">
        <v>24</v>
      </c>
      <c r="D20" s="27">
        <v>169.255</v>
      </c>
      <c r="E20" s="28">
        <v>79.099999999999994</v>
      </c>
      <c r="F20" s="28">
        <v>7</v>
      </c>
      <c r="G20" s="27">
        <v>149.28899999999999</v>
      </c>
      <c r="H20" s="28">
        <v>50.8</v>
      </c>
      <c r="I20" s="28">
        <v>4.9000000000000004</v>
      </c>
      <c r="J20" s="31">
        <f t="shared" si="0"/>
        <v>28.299999999999997</v>
      </c>
      <c r="K20" s="45">
        <f t="shared" si="1"/>
        <v>19.966000000000001</v>
      </c>
      <c r="L20" s="27">
        <v>62.701999999999998</v>
      </c>
      <c r="M20" s="28">
        <v>63.3</v>
      </c>
      <c r="N20" s="28" t="s">
        <v>94</v>
      </c>
      <c r="O20" s="27">
        <v>46.77</v>
      </c>
      <c r="P20" s="28">
        <v>52.2</v>
      </c>
      <c r="Q20" s="28" t="s">
        <v>94</v>
      </c>
      <c r="R20" s="31">
        <f t="shared" si="2"/>
        <v>11.099999999999994</v>
      </c>
      <c r="S20" s="45">
        <f t="shared" si="3"/>
        <v>15.932</v>
      </c>
      <c r="T20" s="27">
        <v>1.492</v>
      </c>
      <c r="U20" s="27">
        <v>5.827</v>
      </c>
    </row>
    <row r="21" spans="1:21" x14ac:dyDescent="0.2">
      <c r="A21" s="47" t="s">
        <v>195</v>
      </c>
      <c r="B21" s="46" t="s">
        <v>248</v>
      </c>
      <c r="C21" s="29">
        <v>24</v>
      </c>
      <c r="D21" s="27">
        <v>169.71899999999999</v>
      </c>
      <c r="E21" s="28">
        <v>77.3</v>
      </c>
      <c r="F21" s="28">
        <v>6.9</v>
      </c>
      <c r="G21" s="27">
        <v>150.33199999999999</v>
      </c>
      <c r="H21" s="28">
        <v>50.4</v>
      </c>
      <c r="I21" s="28">
        <v>4.5999999999999996</v>
      </c>
      <c r="J21" s="31">
        <f t="shared" si="0"/>
        <v>26.9</v>
      </c>
      <c r="K21" s="45">
        <f t="shared" si="1"/>
        <v>19.387</v>
      </c>
      <c r="L21" s="27">
        <v>66.691000000000003</v>
      </c>
      <c r="M21" s="28">
        <v>63.1</v>
      </c>
      <c r="N21" s="28" t="s">
        <v>94</v>
      </c>
      <c r="O21" s="27">
        <v>51.3</v>
      </c>
      <c r="P21" s="28">
        <v>53.3</v>
      </c>
      <c r="Q21" s="28" t="s">
        <v>94</v>
      </c>
      <c r="R21" s="31">
        <f t="shared" si="2"/>
        <v>9.8000000000000043</v>
      </c>
      <c r="S21" s="45">
        <f t="shared" si="3"/>
        <v>15.391</v>
      </c>
      <c r="T21" s="27">
        <v>1.4379999999999999</v>
      </c>
      <c r="U21" s="27">
        <v>5.5460000000000003</v>
      </c>
    </row>
    <row r="22" spans="1:21" x14ac:dyDescent="0.2">
      <c r="A22" s="47" t="s">
        <v>196</v>
      </c>
      <c r="B22" s="46" t="s">
        <v>248</v>
      </c>
      <c r="C22" s="29">
        <v>24</v>
      </c>
      <c r="D22" s="27">
        <v>169.78299999999999</v>
      </c>
      <c r="E22" s="28">
        <v>74.2</v>
      </c>
      <c r="F22" s="28">
        <v>6.8</v>
      </c>
      <c r="G22" s="27">
        <v>149.94</v>
      </c>
      <c r="H22" s="28">
        <v>49</v>
      </c>
      <c r="I22" s="28">
        <v>4.5999999999999996</v>
      </c>
      <c r="J22" s="31">
        <f t="shared" si="0"/>
        <v>25.200000000000003</v>
      </c>
      <c r="K22" s="45">
        <f t="shared" si="1"/>
        <v>19.843</v>
      </c>
      <c r="L22" s="27">
        <v>67.415999999999997</v>
      </c>
      <c r="M22" s="28">
        <v>62.5</v>
      </c>
      <c r="N22" s="28" t="s">
        <v>94</v>
      </c>
      <c r="O22" s="27">
        <v>51.31</v>
      </c>
      <c r="P22" s="28">
        <v>53</v>
      </c>
      <c r="Q22" s="28" t="s">
        <v>94</v>
      </c>
      <c r="R22" s="31">
        <f t="shared" si="2"/>
        <v>9.5</v>
      </c>
      <c r="S22" s="45">
        <f t="shared" si="3"/>
        <v>16.106000000000002</v>
      </c>
      <c r="T22" s="27">
        <v>1.4550000000000001</v>
      </c>
      <c r="U22" s="27">
        <v>5.25</v>
      </c>
    </row>
    <row r="23" spans="1:21" x14ac:dyDescent="0.2">
      <c r="A23" s="47" t="s">
        <v>197</v>
      </c>
      <c r="B23" s="46" t="s">
        <v>87</v>
      </c>
      <c r="C23" s="29">
        <v>24</v>
      </c>
      <c r="D23" s="27">
        <v>182.35</v>
      </c>
      <c r="E23" s="28">
        <v>73.3</v>
      </c>
      <c r="F23" s="28">
        <v>6.6</v>
      </c>
      <c r="G23" s="27">
        <v>160.86799999999999</v>
      </c>
      <c r="H23" s="28">
        <v>49.5</v>
      </c>
      <c r="I23" s="28">
        <v>4.5</v>
      </c>
      <c r="J23" s="31">
        <f t="shared" si="0"/>
        <v>23.799999999999997</v>
      </c>
      <c r="K23" s="45">
        <f t="shared" si="1"/>
        <v>21.481999999999999</v>
      </c>
      <c r="L23" s="27">
        <v>70.082999999999998</v>
      </c>
      <c r="M23" s="28">
        <v>62.4</v>
      </c>
      <c r="N23" s="28" t="s">
        <v>94</v>
      </c>
      <c r="O23" s="27">
        <v>52.49</v>
      </c>
      <c r="P23" s="28">
        <v>53.2</v>
      </c>
      <c r="Q23" s="28" t="s">
        <v>94</v>
      </c>
      <c r="R23" s="31">
        <f t="shared" si="2"/>
        <v>9.1999999999999957</v>
      </c>
      <c r="S23" s="45">
        <f t="shared" si="3"/>
        <v>17.593</v>
      </c>
      <c r="T23" s="27">
        <v>1.5429999999999999</v>
      </c>
      <c r="U23" s="27">
        <v>5.415</v>
      </c>
    </row>
    <row r="24" spans="1:21" x14ac:dyDescent="0.2">
      <c r="A24" s="47" t="s">
        <v>198</v>
      </c>
      <c r="B24" s="46" t="s">
        <v>248</v>
      </c>
      <c r="C24" s="29">
        <v>24</v>
      </c>
      <c r="D24" s="27">
        <v>168.524</v>
      </c>
      <c r="E24" s="28">
        <v>73.900000000000006</v>
      </c>
      <c r="F24" s="28">
        <v>6.7</v>
      </c>
      <c r="G24" s="27">
        <v>146.452</v>
      </c>
      <c r="H24" s="28">
        <v>49.1</v>
      </c>
      <c r="I24" s="28">
        <v>4.4000000000000004</v>
      </c>
      <c r="J24" s="31">
        <f t="shared" si="0"/>
        <v>24.800000000000004</v>
      </c>
      <c r="K24" s="45">
        <f t="shared" si="1"/>
        <v>22.071999999999999</v>
      </c>
      <c r="L24" s="27">
        <v>69.531999999999996</v>
      </c>
      <c r="M24" s="28">
        <v>63.5</v>
      </c>
      <c r="N24" s="28" t="s">
        <v>94</v>
      </c>
      <c r="O24" s="27">
        <v>51.01</v>
      </c>
      <c r="P24" s="28">
        <v>54.2</v>
      </c>
      <c r="Q24" s="28" t="s">
        <v>94</v>
      </c>
      <c r="R24" s="31">
        <f t="shared" si="2"/>
        <v>9.2999999999999972</v>
      </c>
      <c r="S24" s="45">
        <f t="shared" si="3"/>
        <v>18.521999999999998</v>
      </c>
      <c r="T24" s="27">
        <v>1.6060000000000001</v>
      </c>
      <c r="U24" s="27">
        <v>5.2629999999999999</v>
      </c>
    </row>
    <row r="25" spans="1:21" x14ac:dyDescent="0.2">
      <c r="A25" s="47" t="s">
        <v>199</v>
      </c>
      <c r="B25" s="46" t="s">
        <v>248</v>
      </c>
      <c r="C25" s="29">
        <v>24</v>
      </c>
      <c r="D25" s="27">
        <v>179.92</v>
      </c>
      <c r="E25" s="28">
        <v>73.3</v>
      </c>
      <c r="F25" s="28">
        <v>6.8</v>
      </c>
      <c r="G25" s="27">
        <v>152.33699999999999</v>
      </c>
      <c r="H25" s="28">
        <v>49.3</v>
      </c>
      <c r="I25" s="28">
        <v>4.5</v>
      </c>
      <c r="J25" s="31">
        <f t="shared" si="0"/>
        <v>24</v>
      </c>
      <c r="K25" s="45">
        <f t="shared" si="1"/>
        <v>27.582999999999998</v>
      </c>
      <c r="L25" s="27">
        <v>73.201999999999998</v>
      </c>
      <c r="M25" s="28">
        <v>62.6</v>
      </c>
      <c r="N25" s="28" t="s">
        <v>94</v>
      </c>
      <c r="O25" s="27">
        <v>49.64</v>
      </c>
      <c r="P25" s="28">
        <v>53.7</v>
      </c>
      <c r="Q25" s="28" t="s">
        <v>94</v>
      </c>
      <c r="R25" s="31">
        <f t="shared" si="2"/>
        <v>8.8999999999999986</v>
      </c>
      <c r="S25" s="45">
        <f t="shared" si="3"/>
        <v>23.562000000000001</v>
      </c>
      <c r="T25" s="27">
        <v>1.8720000000000001</v>
      </c>
      <c r="U25" s="27">
        <v>5.6849999999999996</v>
      </c>
    </row>
    <row r="26" spans="1:21" x14ac:dyDescent="0.2">
      <c r="A26" s="47" t="s">
        <v>200</v>
      </c>
      <c r="B26" s="46" t="s">
        <v>87</v>
      </c>
      <c r="C26" s="29">
        <v>24</v>
      </c>
      <c r="D26" s="27">
        <v>178.16</v>
      </c>
      <c r="E26" s="28">
        <v>72.8</v>
      </c>
      <c r="F26" s="28">
        <v>6.6</v>
      </c>
      <c r="G26" s="27">
        <v>162.934</v>
      </c>
      <c r="H26" s="28">
        <v>49.1</v>
      </c>
      <c r="I26" s="28">
        <v>4.5</v>
      </c>
      <c r="J26" s="31">
        <f t="shared" si="0"/>
        <v>23.699999999999996</v>
      </c>
      <c r="K26" s="45">
        <f t="shared" si="1"/>
        <v>15.226000000000001</v>
      </c>
      <c r="L26" s="27">
        <v>63.811</v>
      </c>
      <c r="M26" s="28">
        <v>62.7</v>
      </c>
      <c r="N26" s="28" t="s">
        <v>94</v>
      </c>
      <c r="O26" s="27">
        <v>52.66</v>
      </c>
      <c r="P26" s="28">
        <v>53</v>
      </c>
      <c r="Q26" s="28" t="s">
        <v>94</v>
      </c>
      <c r="R26" s="31">
        <f t="shared" si="2"/>
        <v>9.7000000000000028</v>
      </c>
      <c r="S26" s="45">
        <f t="shared" si="3"/>
        <v>11.151</v>
      </c>
      <c r="T26" s="27">
        <v>1.177</v>
      </c>
      <c r="U26" s="27">
        <v>4.9779999999999998</v>
      </c>
    </row>
    <row r="27" spans="1:21" x14ac:dyDescent="0.2">
      <c r="A27" s="47" t="s">
        <v>201</v>
      </c>
      <c r="B27" s="46" t="s">
        <v>87</v>
      </c>
      <c r="C27" s="29">
        <v>24</v>
      </c>
      <c r="D27" s="27">
        <v>177.39</v>
      </c>
      <c r="E27" s="28">
        <v>73.599999999999994</v>
      </c>
      <c r="F27" s="28">
        <v>6.6</v>
      </c>
      <c r="G27" s="27">
        <v>160.095</v>
      </c>
      <c r="H27" s="28">
        <v>49.6</v>
      </c>
      <c r="I27" s="28">
        <v>4.4000000000000004</v>
      </c>
      <c r="J27" s="31">
        <f t="shared" si="0"/>
        <v>23.999999999999993</v>
      </c>
      <c r="K27" s="45">
        <f t="shared" si="1"/>
        <v>17.295000000000002</v>
      </c>
      <c r="L27" s="27">
        <v>65.88</v>
      </c>
      <c r="M27" s="28">
        <v>63.1</v>
      </c>
      <c r="N27" s="28" t="s">
        <v>94</v>
      </c>
      <c r="O27" s="27">
        <v>52.72</v>
      </c>
      <c r="P27" s="28">
        <v>53.6</v>
      </c>
      <c r="Q27" s="28" t="s">
        <v>94</v>
      </c>
      <c r="R27" s="31">
        <f t="shared" si="2"/>
        <v>9.5</v>
      </c>
      <c r="S27" s="45">
        <f t="shared" si="3"/>
        <v>13.16</v>
      </c>
      <c r="T27" s="27">
        <v>1.296</v>
      </c>
      <c r="U27" s="27">
        <v>5.1340000000000003</v>
      </c>
    </row>
    <row r="28" spans="1:21" x14ac:dyDescent="0.2">
      <c r="A28" s="47" t="s">
        <v>202</v>
      </c>
      <c r="B28" s="46" t="s">
        <v>248</v>
      </c>
      <c r="C28" s="29">
        <v>24</v>
      </c>
      <c r="D28" s="27">
        <v>176.249</v>
      </c>
      <c r="E28" s="28">
        <v>72.900000000000006</v>
      </c>
      <c r="F28" s="28">
        <v>6.8</v>
      </c>
      <c r="G28" s="27">
        <v>157.56</v>
      </c>
      <c r="H28" s="28">
        <v>49.1</v>
      </c>
      <c r="I28" s="28">
        <v>4.5</v>
      </c>
      <c r="J28" s="31">
        <f t="shared" si="0"/>
        <v>23.800000000000004</v>
      </c>
      <c r="K28" s="45">
        <f t="shared" si="1"/>
        <v>18.689</v>
      </c>
      <c r="L28" s="27">
        <v>65.296999999999997</v>
      </c>
      <c r="M28" s="28">
        <v>63.2</v>
      </c>
      <c r="N28" s="28" t="s">
        <v>94</v>
      </c>
      <c r="O28" s="27">
        <v>50.73</v>
      </c>
      <c r="P28" s="28">
        <v>53.6</v>
      </c>
      <c r="Q28" s="28" t="s">
        <v>94</v>
      </c>
      <c r="R28" s="31">
        <f t="shared" si="2"/>
        <v>9.6000000000000014</v>
      </c>
      <c r="S28" s="45">
        <f t="shared" si="3"/>
        <v>14.567</v>
      </c>
      <c r="T28" s="27">
        <v>1.371</v>
      </c>
      <c r="U28" s="27">
        <v>5.12</v>
      </c>
    </row>
    <row r="29" spans="1:21" x14ac:dyDescent="0.2">
      <c r="A29" s="47" t="s">
        <v>203</v>
      </c>
      <c r="B29" s="46" t="s">
        <v>248</v>
      </c>
      <c r="C29" s="29">
        <v>24</v>
      </c>
      <c r="D29" s="27">
        <v>184.803</v>
      </c>
      <c r="E29" s="28">
        <v>72.900000000000006</v>
      </c>
      <c r="F29" s="28">
        <v>6.8</v>
      </c>
      <c r="G29" s="27">
        <v>165.71</v>
      </c>
      <c r="H29" s="28">
        <v>49.6</v>
      </c>
      <c r="I29" s="28">
        <v>4.5999999999999996</v>
      </c>
      <c r="J29" s="31">
        <f t="shared" si="0"/>
        <v>23.300000000000004</v>
      </c>
      <c r="K29" s="45">
        <f t="shared" si="1"/>
        <v>19.093</v>
      </c>
      <c r="L29" s="27">
        <v>65.837999999999994</v>
      </c>
      <c r="M29" s="28">
        <v>62.5</v>
      </c>
      <c r="N29" s="28" t="s">
        <v>94</v>
      </c>
      <c r="O29" s="27">
        <v>51.1</v>
      </c>
      <c r="P29" s="28">
        <v>53.1</v>
      </c>
      <c r="Q29" s="28" t="s">
        <v>94</v>
      </c>
      <c r="R29" s="31">
        <f t="shared" si="2"/>
        <v>9.3999999999999986</v>
      </c>
      <c r="S29" s="45">
        <f t="shared" si="3"/>
        <v>14.738</v>
      </c>
      <c r="T29" s="27">
        <v>1.367</v>
      </c>
      <c r="U29" s="27">
        <v>5.2569999999999997</v>
      </c>
    </row>
    <row r="30" spans="1:21" x14ac:dyDescent="0.2">
      <c r="A30" s="47" t="s">
        <v>204</v>
      </c>
      <c r="B30" s="46" t="s">
        <v>248</v>
      </c>
      <c r="C30" s="29">
        <v>24</v>
      </c>
      <c r="D30" s="27">
        <v>178.14400000000001</v>
      </c>
      <c r="E30" s="28">
        <v>72.900000000000006</v>
      </c>
      <c r="F30" s="28">
        <v>6.9</v>
      </c>
      <c r="G30" s="27">
        <v>159.36600000000001</v>
      </c>
      <c r="H30" s="28">
        <v>49.2</v>
      </c>
      <c r="I30" s="28">
        <v>4.5999999999999996</v>
      </c>
      <c r="J30" s="31">
        <f t="shared" si="0"/>
        <v>23.700000000000003</v>
      </c>
      <c r="K30" s="45">
        <f t="shared" si="1"/>
        <v>18.777999999999999</v>
      </c>
      <c r="L30" s="27">
        <v>65.027000000000001</v>
      </c>
      <c r="M30" s="28">
        <v>63.1</v>
      </c>
      <c r="N30" s="28" t="s">
        <v>94</v>
      </c>
      <c r="O30" s="27">
        <v>50.47</v>
      </c>
      <c r="P30" s="28">
        <v>53.5</v>
      </c>
      <c r="Q30" s="28" t="s">
        <v>94</v>
      </c>
      <c r="R30" s="31">
        <f t="shared" si="2"/>
        <v>9.6000000000000014</v>
      </c>
      <c r="S30" s="45">
        <f t="shared" si="3"/>
        <v>14.557</v>
      </c>
      <c r="T30" s="27">
        <v>1.367</v>
      </c>
      <c r="U30" s="27">
        <v>5.1390000000000002</v>
      </c>
    </row>
    <row r="31" spans="1:21" x14ac:dyDescent="0.2">
      <c r="A31" s="47" t="s">
        <v>205</v>
      </c>
      <c r="B31" s="46" t="s">
        <v>248</v>
      </c>
      <c r="C31" s="29">
        <v>24</v>
      </c>
      <c r="D31" s="27">
        <v>178.71600000000001</v>
      </c>
      <c r="E31" s="28">
        <v>73</v>
      </c>
      <c r="F31" s="28">
        <v>6.8</v>
      </c>
      <c r="G31" s="27">
        <v>158.363</v>
      </c>
      <c r="H31" s="28">
        <v>49.3</v>
      </c>
      <c r="I31" s="28">
        <v>4.5999999999999996</v>
      </c>
      <c r="J31" s="31">
        <f t="shared" si="0"/>
        <v>23.700000000000003</v>
      </c>
      <c r="K31" s="45">
        <f t="shared" si="1"/>
        <v>20.353000000000002</v>
      </c>
      <c r="L31" s="27">
        <v>66.176000000000002</v>
      </c>
      <c r="M31" s="28">
        <v>63.2</v>
      </c>
      <c r="N31" s="28" t="s">
        <v>94</v>
      </c>
      <c r="O31" s="27">
        <v>50.06</v>
      </c>
      <c r="P31" s="28">
        <v>53.7</v>
      </c>
      <c r="Q31" s="28" t="s">
        <v>94</v>
      </c>
      <c r="R31" s="31">
        <f t="shared" si="2"/>
        <v>9.5</v>
      </c>
      <c r="S31" s="45">
        <f t="shared" si="3"/>
        <v>16.116</v>
      </c>
      <c r="T31" s="27">
        <v>1.458</v>
      </c>
      <c r="U31" s="27">
        <v>5.2549999999999999</v>
      </c>
    </row>
    <row r="32" spans="1:21" x14ac:dyDescent="0.2">
      <c r="A32" s="47" t="s">
        <v>206</v>
      </c>
      <c r="B32" s="46" t="s">
        <v>248</v>
      </c>
      <c r="C32" s="29">
        <v>24</v>
      </c>
      <c r="D32" s="27">
        <v>178.946</v>
      </c>
      <c r="E32" s="28">
        <v>73.3</v>
      </c>
      <c r="F32" s="28">
        <v>6.7</v>
      </c>
      <c r="G32" s="27">
        <v>158.828</v>
      </c>
      <c r="H32" s="28">
        <v>49.1</v>
      </c>
      <c r="I32" s="28">
        <v>4.5999999999999996</v>
      </c>
      <c r="J32" s="31">
        <f t="shared" si="0"/>
        <v>24.199999999999996</v>
      </c>
      <c r="K32" s="45">
        <f t="shared" si="1"/>
        <v>20.117999999999999</v>
      </c>
      <c r="L32" s="27">
        <v>64.738</v>
      </c>
      <c r="M32" s="28">
        <v>63</v>
      </c>
      <c r="N32" s="28" t="s">
        <v>94</v>
      </c>
      <c r="O32" s="27">
        <v>48.88</v>
      </c>
      <c r="P32" s="28">
        <v>53</v>
      </c>
      <c r="Q32" s="28" t="s">
        <v>94</v>
      </c>
      <c r="R32" s="31">
        <f t="shared" si="2"/>
        <v>10</v>
      </c>
      <c r="S32" s="45">
        <f t="shared" si="3"/>
        <v>15.858000000000001</v>
      </c>
      <c r="T32" s="27">
        <v>1.446</v>
      </c>
      <c r="U32" s="27">
        <v>5.3259999999999996</v>
      </c>
    </row>
    <row r="33" spans="1:21" x14ac:dyDescent="0.2">
      <c r="A33" s="47" t="s">
        <v>207</v>
      </c>
      <c r="B33" s="46" t="s">
        <v>87</v>
      </c>
      <c r="C33" s="29">
        <v>24</v>
      </c>
      <c r="D33" s="27">
        <v>180.19900000000001</v>
      </c>
      <c r="E33" s="28">
        <v>74.2</v>
      </c>
      <c r="F33" s="28">
        <v>6.7</v>
      </c>
      <c r="G33" s="27">
        <v>157.82300000000001</v>
      </c>
      <c r="H33" s="28">
        <v>49.4</v>
      </c>
      <c r="I33" s="28">
        <v>4.5999999999999996</v>
      </c>
      <c r="J33" s="31">
        <f t="shared" si="0"/>
        <v>24.800000000000004</v>
      </c>
      <c r="K33" s="45">
        <f t="shared" si="1"/>
        <v>22.376000000000001</v>
      </c>
      <c r="L33" s="27">
        <v>66.685000000000002</v>
      </c>
      <c r="M33" s="28">
        <v>63.1</v>
      </c>
      <c r="N33" s="28" t="s">
        <v>94</v>
      </c>
      <c r="O33" s="27">
        <v>48.65</v>
      </c>
      <c r="P33" s="28">
        <v>53.2</v>
      </c>
      <c r="Q33" s="28" t="s">
        <v>94</v>
      </c>
      <c r="R33" s="31">
        <f t="shared" si="2"/>
        <v>9.8999999999999986</v>
      </c>
      <c r="S33" s="45">
        <f t="shared" si="3"/>
        <v>18.035</v>
      </c>
      <c r="T33" s="27">
        <v>1.5760000000000001</v>
      </c>
      <c r="U33" s="27">
        <v>5.5940000000000003</v>
      </c>
    </row>
    <row r="34" spans="1:21" x14ac:dyDescent="0.2">
      <c r="A34" s="47" t="s">
        <v>208</v>
      </c>
      <c r="B34" s="46" t="s">
        <v>87</v>
      </c>
      <c r="C34" s="29">
        <v>24</v>
      </c>
      <c r="D34" s="27">
        <v>176.84700000000001</v>
      </c>
      <c r="E34" s="28">
        <v>77.400000000000006</v>
      </c>
      <c r="F34" s="28">
        <v>6.7</v>
      </c>
      <c r="G34" s="27">
        <v>156.61500000000001</v>
      </c>
      <c r="H34" s="28">
        <v>50.4</v>
      </c>
      <c r="I34" s="28">
        <v>4.5999999999999996</v>
      </c>
      <c r="J34" s="31">
        <f t="shared" si="0"/>
        <v>27.000000000000007</v>
      </c>
      <c r="K34" s="45">
        <f t="shared" si="1"/>
        <v>20.231999999999999</v>
      </c>
      <c r="L34" s="27">
        <v>64.962000000000003</v>
      </c>
      <c r="M34" s="28">
        <v>64.099999999999994</v>
      </c>
      <c r="N34" s="28" t="s">
        <v>94</v>
      </c>
      <c r="O34" s="27">
        <v>49.07</v>
      </c>
      <c r="P34" s="28">
        <v>53.4</v>
      </c>
      <c r="Q34" s="28" t="s">
        <v>94</v>
      </c>
      <c r="R34" s="31">
        <f t="shared" si="2"/>
        <v>10.699999999999996</v>
      </c>
      <c r="S34" s="45">
        <f t="shared" si="3"/>
        <v>15.891999999999999</v>
      </c>
      <c r="T34" s="27">
        <v>1.5</v>
      </c>
      <c r="U34" s="27">
        <v>5.8</v>
      </c>
    </row>
    <row r="35" spans="1:21" x14ac:dyDescent="0.2">
      <c r="A35" s="47" t="s">
        <v>209</v>
      </c>
      <c r="B35" s="46" t="s">
        <v>248</v>
      </c>
      <c r="C35" s="29">
        <v>24</v>
      </c>
      <c r="D35" s="27">
        <v>178.756</v>
      </c>
      <c r="E35" s="28">
        <v>78.8</v>
      </c>
      <c r="F35" s="28">
        <v>6.7</v>
      </c>
      <c r="G35" s="27">
        <v>155.66800000000001</v>
      </c>
      <c r="H35" s="28">
        <v>51.5</v>
      </c>
      <c r="I35" s="28">
        <v>4.5</v>
      </c>
      <c r="J35" s="31">
        <f t="shared" si="0"/>
        <v>27.299999999999997</v>
      </c>
      <c r="K35" s="45">
        <f t="shared" si="1"/>
        <v>23.088000000000001</v>
      </c>
      <c r="L35" s="27">
        <v>66.831999999999994</v>
      </c>
      <c r="M35" s="28">
        <v>64.400000000000006</v>
      </c>
      <c r="N35" s="28">
        <v>0</v>
      </c>
      <c r="O35" s="27">
        <v>48.2</v>
      </c>
      <c r="P35" s="28">
        <v>53.8</v>
      </c>
      <c r="Q35" s="28">
        <v>0</v>
      </c>
      <c r="R35" s="31">
        <f t="shared" si="2"/>
        <v>10.600000000000009</v>
      </c>
      <c r="S35" s="45">
        <f t="shared" si="3"/>
        <v>18.632000000000001</v>
      </c>
      <c r="T35" s="27">
        <v>1.667</v>
      </c>
      <c r="U35" s="27">
        <v>6.085</v>
      </c>
    </row>
    <row r="36" spans="1:21" x14ac:dyDescent="0.2">
      <c r="A36" s="47" t="s">
        <v>210</v>
      </c>
      <c r="B36" s="46" t="s">
        <v>87</v>
      </c>
      <c r="C36" s="29">
        <v>24</v>
      </c>
      <c r="D36" s="27">
        <v>177.30600000000001</v>
      </c>
      <c r="E36" s="28">
        <v>79.5</v>
      </c>
      <c r="F36" s="28">
        <v>6.8</v>
      </c>
      <c r="G36" s="27">
        <v>157.13499999999999</v>
      </c>
      <c r="H36" s="28">
        <v>51.5</v>
      </c>
      <c r="I36" s="28">
        <v>4.5</v>
      </c>
      <c r="J36" s="31">
        <f t="shared" si="0"/>
        <v>28</v>
      </c>
      <c r="K36" s="45">
        <f t="shared" si="1"/>
        <v>20.170999999999999</v>
      </c>
      <c r="L36" s="27">
        <v>64.394000000000005</v>
      </c>
      <c r="M36" s="28">
        <v>64.900000000000006</v>
      </c>
      <c r="N36" s="28">
        <v>0</v>
      </c>
      <c r="O36" s="27">
        <v>48.61</v>
      </c>
      <c r="P36" s="28">
        <v>53.8</v>
      </c>
      <c r="Q36" s="28">
        <v>0</v>
      </c>
      <c r="R36" s="31">
        <f t="shared" si="2"/>
        <v>11.100000000000009</v>
      </c>
      <c r="S36" s="45">
        <f t="shared" si="3"/>
        <v>15.784000000000001</v>
      </c>
      <c r="T36" s="27">
        <v>1.5209999999999999</v>
      </c>
      <c r="U36" s="27">
        <v>6.0149999999999997</v>
      </c>
    </row>
    <row r="37" spans="1:21" x14ac:dyDescent="0.2">
      <c r="A37" s="47" t="s">
        <v>211</v>
      </c>
      <c r="B37" s="46" t="s">
        <v>248</v>
      </c>
      <c r="C37" s="29">
        <v>24</v>
      </c>
      <c r="D37" s="27">
        <v>167.50299999999999</v>
      </c>
      <c r="E37" s="28">
        <v>82.2</v>
      </c>
      <c r="F37" s="28">
        <v>6.8</v>
      </c>
      <c r="G37" s="27">
        <v>148.56899999999999</v>
      </c>
      <c r="H37" s="28">
        <v>51.7</v>
      </c>
      <c r="I37" s="28">
        <v>4.5</v>
      </c>
      <c r="J37" s="31">
        <f t="shared" si="0"/>
        <v>30.5</v>
      </c>
      <c r="K37" s="45">
        <f t="shared" si="1"/>
        <v>18.934000000000001</v>
      </c>
      <c r="L37" s="27">
        <v>60.654000000000003</v>
      </c>
      <c r="M37" s="28">
        <v>66</v>
      </c>
      <c r="N37" s="28">
        <v>0</v>
      </c>
      <c r="O37" s="27">
        <v>46</v>
      </c>
      <c r="P37" s="28">
        <v>53.5</v>
      </c>
      <c r="Q37" s="28">
        <v>0</v>
      </c>
      <c r="R37" s="31">
        <f t="shared" si="2"/>
        <v>12.5</v>
      </c>
      <c r="S37" s="45">
        <f t="shared" si="3"/>
        <v>14.654</v>
      </c>
      <c r="T37" s="27">
        <v>1.4970000000000001</v>
      </c>
      <c r="U37" s="27">
        <v>6.1130000000000004</v>
      </c>
    </row>
    <row r="38" spans="1:21" x14ac:dyDescent="0.2">
      <c r="A38" s="47" t="s">
        <v>212</v>
      </c>
      <c r="B38" s="46" t="s">
        <v>87</v>
      </c>
      <c r="C38" s="29">
        <v>24</v>
      </c>
      <c r="D38" s="27">
        <v>155.339</v>
      </c>
      <c r="E38" s="28">
        <v>85.9</v>
      </c>
      <c r="F38" s="28">
        <v>6.7</v>
      </c>
      <c r="G38" s="27">
        <v>135.46600000000001</v>
      </c>
      <c r="H38" s="28">
        <v>51.7</v>
      </c>
      <c r="I38" s="28">
        <v>4.5999999999999996</v>
      </c>
      <c r="J38" s="31">
        <f t="shared" si="0"/>
        <v>34.200000000000003</v>
      </c>
      <c r="K38" s="45">
        <f t="shared" si="1"/>
        <v>19.873000000000001</v>
      </c>
      <c r="L38" s="27">
        <v>61.865000000000002</v>
      </c>
      <c r="M38" s="28">
        <v>66.2</v>
      </c>
      <c r="N38" s="28">
        <v>0</v>
      </c>
      <c r="O38" s="27">
        <v>46.02</v>
      </c>
      <c r="P38" s="28">
        <v>53.2</v>
      </c>
      <c r="Q38" s="28">
        <v>0</v>
      </c>
      <c r="R38" s="31">
        <f t="shared" si="2"/>
        <v>13</v>
      </c>
      <c r="S38" s="45">
        <f t="shared" si="3"/>
        <v>15.845000000000001</v>
      </c>
      <c r="T38" s="27">
        <v>1.597</v>
      </c>
      <c r="U38" s="27">
        <v>6.3479999999999999</v>
      </c>
    </row>
    <row r="39" spans="1:21" x14ac:dyDescent="0.2">
      <c r="A39" s="47" t="s">
        <v>213</v>
      </c>
      <c r="B39" s="46" t="s">
        <v>248</v>
      </c>
      <c r="C39" s="29">
        <v>24</v>
      </c>
      <c r="D39" s="27">
        <v>150.57</v>
      </c>
      <c r="E39" s="28">
        <v>87.2</v>
      </c>
      <c r="F39" s="28">
        <v>6.6</v>
      </c>
      <c r="G39" s="27">
        <v>127.824</v>
      </c>
      <c r="H39" s="28">
        <v>51.7</v>
      </c>
      <c r="I39" s="28">
        <v>4.5</v>
      </c>
      <c r="J39" s="31">
        <f t="shared" si="0"/>
        <v>35.5</v>
      </c>
      <c r="K39" s="45">
        <f t="shared" si="1"/>
        <v>22.745999999999999</v>
      </c>
      <c r="L39" s="27">
        <v>65.462000000000003</v>
      </c>
      <c r="M39" s="28">
        <v>65.2</v>
      </c>
      <c r="N39" s="28">
        <v>0</v>
      </c>
      <c r="O39" s="27">
        <v>46.72</v>
      </c>
      <c r="P39" s="28">
        <v>53</v>
      </c>
      <c r="Q39" s="28">
        <v>0</v>
      </c>
      <c r="R39" s="31">
        <f t="shared" si="2"/>
        <v>12.200000000000003</v>
      </c>
      <c r="S39" s="45">
        <f t="shared" si="3"/>
        <v>18.742000000000001</v>
      </c>
      <c r="T39" s="27">
        <v>1.742</v>
      </c>
      <c r="U39" s="27">
        <v>6.5359999999999996</v>
      </c>
    </row>
    <row r="40" spans="1:21" x14ac:dyDescent="0.2">
      <c r="A40" s="47" t="s">
        <v>214</v>
      </c>
      <c r="B40" s="46" t="s">
        <v>87</v>
      </c>
      <c r="C40" s="29">
        <v>24</v>
      </c>
      <c r="D40" s="27">
        <v>149.43</v>
      </c>
      <c r="E40" s="28">
        <v>88</v>
      </c>
      <c r="F40" s="28">
        <v>6.7</v>
      </c>
      <c r="G40" s="27">
        <v>128.46600000000001</v>
      </c>
      <c r="H40" s="28">
        <v>51.6</v>
      </c>
      <c r="I40" s="28">
        <v>4.5999999999999996</v>
      </c>
      <c r="J40" s="31">
        <f t="shared" si="0"/>
        <v>36.4</v>
      </c>
      <c r="K40" s="45">
        <f t="shared" si="1"/>
        <v>20.963999999999999</v>
      </c>
      <c r="L40" s="27">
        <v>64.075000000000003</v>
      </c>
      <c r="M40" s="28">
        <v>65.099999999999994</v>
      </c>
      <c r="N40" s="28">
        <v>0</v>
      </c>
      <c r="O40" s="27">
        <v>47.02</v>
      </c>
      <c r="P40" s="28">
        <v>52.7</v>
      </c>
      <c r="Q40" s="28">
        <v>0</v>
      </c>
      <c r="R40" s="31">
        <f t="shared" si="2"/>
        <v>12.399999999999991</v>
      </c>
      <c r="S40" s="45">
        <f t="shared" si="3"/>
        <v>17.055</v>
      </c>
      <c r="T40" s="27">
        <v>1.647</v>
      </c>
      <c r="U40" s="27">
        <v>6.5380000000000003</v>
      </c>
    </row>
    <row r="41" spans="1:21" x14ac:dyDescent="0.2">
      <c r="A41" s="47" t="s">
        <v>215</v>
      </c>
      <c r="B41" s="46" t="s">
        <v>248</v>
      </c>
      <c r="C41" s="29">
        <v>24</v>
      </c>
      <c r="D41" s="27">
        <v>149.88999999999999</v>
      </c>
      <c r="E41" s="28">
        <v>89.5</v>
      </c>
      <c r="F41" s="28">
        <v>6.5</v>
      </c>
      <c r="G41" s="27">
        <v>128.93700000000001</v>
      </c>
      <c r="H41" s="28">
        <v>51.8</v>
      </c>
      <c r="I41" s="28">
        <v>4.5</v>
      </c>
      <c r="J41" s="31">
        <f t="shared" si="0"/>
        <v>37.700000000000003</v>
      </c>
      <c r="K41" s="45">
        <f t="shared" si="1"/>
        <v>20.952999999999999</v>
      </c>
      <c r="L41" s="27">
        <v>67.215999999999994</v>
      </c>
      <c r="M41" s="28">
        <v>63.9</v>
      </c>
      <c r="N41" s="28">
        <v>0</v>
      </c>
      <c r="O41" s="27">
        <v>50.16</v>
      </c>
      <c r="P41" s="28">
        <v>52.2</v>
      </c>
      <c r="Q41" s="28">
        <v>0</v>
      </c>
      <c r="R41" s="31">
        <f t="shared" si="2"/>
        <v>11.699999999999996</v>
      </c>
      <c r="S41" s="45">
        <f t="shared" si="3"/>
        <v>17.056000000000001</v>
      </c>
      <c r="T41" s="27">
        <v>1.6339999999999999</v>
      </c>
      <c r="U41" s="27">
        <v>6.7519999999999998</v>
      </c>
    </row>
    <row r="42" spans="1:21" x14ac:dyDescent="0.2">
      <c r="A42" s="47" t="s">
        <v>216</v>
      </c>
      <c r="B42" s="46" t="s">
        <v>248</v>
      </c>
      <c r="C42" s="29">
        <v>24</v>
      </c>
      <c r="D42" s="27">
        <v>149.93199999999999</v>
      </c>
      <c r="E42" s="28">
        <v>89.6</v>
      </c>
      <c r="F42" s="28">
        <v>6.4</v>
      </c>
      <c r="G42" s="27">
        <v>130.19399999999999</v>
      </c>
      <c r="H42" s="28">
        <v>52.1</v>
      </c>
      <c r="I42" s="28">
        <v>4.5</v>
      </c>
      <c r="J42" s="31">
        <f t="shared" si="0"/>
        <v>37.499999999999993</v>
      </c>
      <c r="K42" s="45">
        <f t="shared" si="1"/>
        <v>19.738</v>
      </c>
      <c r="L42" s="27">
        <v>68.682000000000002</v>
      </c>
      <c r="M42" s="28">
        <v>63.7</v>
      </c>
      <c r="N42" s="28">
        <v>0</v>
      </c>
      <c r="O42" s="27">
        <v>52.83</v>
      </c>
      <c r="P42" s="28">
        <v>52.5</v>
      </c>
      <c r="Q42" s="28">
        <v>0</v>
      </c>
      <c r="R42" s="31">
        <f t="shared" si="2"/>
        <v>11.200000000000003</v>
      </c>
      <c r="S42" s="45">
        <f t="shared" si="3"/>
        <v>15.852</v>
      </c>
      <c r="T42" s="27">
        <v>1.5569999999999999</v>
      </c>
      <c r="U42" s="27">
        <v>6.665</v>
      </c>
    </row>
    <row r="43" spans="1:21" x14ac:dyDescent="0.2">
      <c r="A43" s="47" t="s">
        <v>217</v>
      </c>
      <c r="B43" s="46" t="s">
        <v>248</v>
      </c>
      <c r="C43" s="29">
        <v>24</v>
      </c>
      <c r="D43" s="27">
        <v>144.92500000000001</v>
      </c>
      <c r="E43" s="28">
        <v>89.3</v>
      </c>
      <c r="F43" s="28">
        <v>6.4</v>
      </c>
      <c r="G43" s="27">
        <v>125.1</v>
      </c>
      <c r="H43" s="28">
        <v>51.8</v>
      </c>
      <c r="I43" s="28">
        <v>4.3</v>
      </c>
      <c r="J43" s="31">
        <f t="shared" si="0"/>
        <v>37.5</v>
      </c>
      <c r="K43" s="45">
        <f t="shared" si="1"/>
        <v>19.824999999999999</v>
      </c>
      <c r="L43" s="27">
        <v>69.962000000000003</v>
      </c>
      <c r="M43" s="28">
        <v>63.6</v>
      </c>
      <c r="N43" s="28">
        <v>0</v>
      </c>
      <c r="O43" s="27">
        <v>53.85</v>
      </c>
      <c r="P43" s="28">
        <v>52.7</v>
      </c>
      <c r="Q43" s="28">
        <v>0</v>
      </c>
      <c r="R43" s="31">
        <f t="shared" si="2"/>
        <v>10.899999999999999</v>
      </c>
      <c r="S43" s="45">
        <f t="shared" si="3"/>
        <v>16.111999999999998</v>
      </c>
      <c r="T43" s="27">
        <v>1.5680000000000001</v>
      </c>
      <c r="U43" s="27">
        <v>6.4690000000000003</v>
      </c>
    </row>
    <row r="44" spans="1:21" x14ac:dyDescent="0.2">
      <c r="A44" s="47" t="s">
        <v>218</v>
      </c>
      <c r="B44" s="46" t="s">
        <v>248</v>
      </c>
      <c r="C44" s="29">
        <v>24</v>
      </c>
      <c r="D44" s="27">
        <v>138.94999999999999</v>
      </c>
      <c r="E44" s="28">
        <v>90.2</v>
      </c>
      <c r="F44" s="28">
        <v>6.6</v>
      </c>
      <c r="G44" s="27">
        <v>119.624</v>
      </c>
      <c r="H44" s="28">
        <v>51.9</v>
      </c>
      <c r="I44" s="28">
        <v>4.3</v>
      </c>
      <c r="J44" s="31">
        <f t="shared" si="0"/>
        <v>38.300000000000004</v>
      </c>
      <c r="K44" s="45">
        <f t="shared" si="1"/>
        <v>19.326000000000001</v>
      </c>
      <c r="L44" s="27">
        <v>69.241</v>
      </c>
      <c r="M44" s="28">
        <v>64.3</v>
      </c>
      <c r="N44" s="28">
        <v>0</v>
      </c>
      <c r="O44" s="27">
        <v>53.51</v>
      </c>
      <c r="P44" s="28">
        <v>53.1</v>
      </c>
      <c r="Q44" s="28">
        <v>0</v>
      </c>
      <c r="R44" s="31">
        <f t="shared" si="2"/>
        <v>11.199999999999996</v>
      </c>
      <c r="S44" s="45">
        <f t="shared" si="3"/>
        <v>15.731</v>
      </c>
      <c r="T44" s="27">
        <v>1.5629999999999999</v>
      </c>
      <c r="U44" s="27">
        <v>6.3390000000000004</v>
      </c>
    </row>
    <row r="45" spans="1:21" x14ac:dyDescent="0.2">
      <c r="A45" s="47" t="s">
        <v>219</v>
      </c>
      <c r="B45" s="46" t="s">
        <v>248</v>
      </c>
      <c r="C45" s="29">
        <v>24</v>
      </c>
      <c r="D45" s="27">
        <v>140.72</v>
      </c>
      <c r="E45" s="28">
        <v>89.2</v>
      </c>
      <c r="F45" s="28">
        <v>6.6</v>
      </c>
      <c r="G45" s="27">
        <v>119.654</v>
      </c>
      <c r="H45" s="28">
        <v>51.9</v>
      </c>
      <c r="I45" s="28">
        <v>4.4000000000000004</v>
      </c>
      <c r="J45" s="31">
        <f>E45-H45</f>
        <v>37.300000000000004</v>
      </c>
      <c r="K45" s="45">
        <f>ROUND(D45-G45,3)</f>
        <v>21.065999999999999</v>
      </c>
      <c r="L45" s="27">
        <v>70.141999999999996</v>
      </c>
      <c r="M45" s="28">
        <v>64.099999999999994</v>
      </c>
      <c r="N45" s="28">
        <v>0</v>
      </c>
      <c r="O45" s="27">
        <v>52.75</v>
      </c>
      <c r="P45" s="28">
        <v>53.2</v>
      </c>
      <c r="Q45" s="28">
        <v>0</v>
      </c>
      <c r="R45" s="31">
        <f>M45-P45</f>
        <v>10.899999999999991</v>
      </c>
      <c r="S45" s="45">
        <f>ROUND(L45-O45,3)</f>
        <v>17.391999999999999</v>
      </c>
      <c r="T45" s="27">
        <v>1.6479999999999999</v>
      </c>
      <c r="U45" s="27">
        <v>6.3490000000000002</v>
      </c>
    </row>
    <row r="46" spans="1:21" x14ac:dyDescent="0.2">
      <c r="A46" s="47" t="s">
        <v>220</v>
      </c>
      <c r="B46" s="46" t="s">
        <v>248</v>
      </c>
      <c r="C46" s="29">
        <v>24</v>
      </c>
      <c r="D46" s="27">
        <v>138.88900000000001</v>
      </c>
      <c r="E46" s="28">
        <v>90.7</v>
      </c>
      <c r="F46" s="28">
        <v>6.5</v>
      </c>
      <c r="G46" s="27">
        <v>116.60299999999999</v>
      </c>
      <c r="H46" s="28">
        <v>52</v>
      </c>
      <c r="I46" s="28">
        <v>4.3</v>
      </c>
      <c r="J46" s="31">
        <f>E46-H46</f>
        <v>38.700000000000003</v>
      </c>
      <c r="K46" s="45">
        <f>ROUND(D46-G46,3)</f>
        <v>22.286000000000001</v>
      </c>
      <c r="L46" s="27">
        <v>71.179000000000002</v>
      </c>
      <c r="M46" s="28">
        <v>64.099999999999994</v>
      </c>
      <c r="N46" s="28">
        <v>0</v>
      </c>
      <c r="O46" s="27">
        <v>52.51</v>
      </c>
      <c r="P46" s="28">
        <v>53.2</v>
      </c>
      <c r="Q46" s="28">
        <v>0</v>
      </c>
      <c r="R46" s="31">
        <f>M46-P46</f>
        <v>10.899999999999991</v>
      </c>
      <c r="S46" s="45">
        <f>ROUND(L46-O46,3)</f>
        <v>18.669</v>
      </c>
      <c r="T46" s="27">
        <v>1.722</v>
      </c>
      <c r="U46" s="27">
        <v>6.5469999999999997</v>
      </c>
    </row>
    <row r="47" spans="1:21" x14ac:dyDescent="0.2">
      <c r="A47" s="47" t="s">
        <v>221</v>
      </c>
      <c r="B47" s="46" t="s">
        <v>248</v>
      </c>
      <c r="C47" s="29">
        <v>24</v>
      </c>
      <c r="D47" s="27">
        <v>145.12299999999999</v>
      </c>
      <c r="E47" s="28">
        <v>90.3</v>
      </c>
      <c r="F47" s="28">
        <v>6.5</v>
      </c>
      <c r="G47" s="27">
        <v>124.682</v>
      </c>
      <c r="H47" s="28">
        <v>52.2</v>
      </c>
      <c r="I47" s="28">
        <v>4.4000000000000004</v>
      </c>
      <c r="J47" s="31">
        <f>E47-H47</f>
        <v>38.099999999999994</v>
      </c>
      <c r="K47" s="45">
        <f>ROUND(D47-G47,3)</f>
        <v>20.440999999999999</v>
      </c>
      <c r="L47" s="27">
        <v>69.375</v>
      </c>
      <c r="M47" s="28">
        <v>64</v>
      </c>
      <c r="N47" s="28">
        <v>0</v>
      </c>
      <c r="O47" s="27">
        <v>52.6</v>
      </c>
      <c r="P47" s="28">
        <v>52.9</v>
      </c>
      <c r="Q47" s="28">
        <v>0</v>
      </c>
      <c r="R47" s="31">
        <f>M47-P47</f>
        <v>11.100000000000001</v>
      </c>
      <c r="S47" s="45">
        <f>ROUND(L47-O47,3)</f>
        <v>16.774999999999999</v>
      </c>
      <c r="T47" s="27">
        <v>1.6160000000000001</v>
      </c>
      <c r="U47" s="27">
        <v>6.6029999999999998</v>
      </c>
    </row>
    <row r="48" spans="1:21" x14ac:dyDescent="0.2">
      <c r="A48" s="29" t="s">
        <v>16</v>
      </c>
      <c r="B48" s="29"/>
      <c r="C48" s="29"/>
      <c r="D48" s="27">
        <f>ROUND(AVERAGE(D17:D47),3)</f>
        <v>165.82</v>
      </c>
      <c r="E48" s="28">
        <f>ROUND(AVERAGE(E17:E47),1)</f>
        <v>80.2</v>
      </c>
      <c r="F48" s="33">
        <f>IF(SUM(F17:F47)=0,0,ROUND(AVERAGE(F17:F47),1))</f>
        <v>6.7</v>
      </c>
      <c r="G48" s="27">
        <f>ROUND(AVERAGE(G17:G47),3)</f>
        <v>145.36500000000001</v>
      </c>
      <c r="H48" s="28">
        <f>ROUND(AVERAGE(H17:H47),1)</f>
        <v>50.6</v>
      </c>
      <c r="I48" s="33">
        <f>IF(SUM(I17:I47)=0,0,ROUND(AVERAGE(I17:I47),1))</f>
        <v>4.5</v>
      </c>
      <c r="J48" s="31">
        <f>ROUND(AVERAGE(J17:J47),1)</f>
        <v>29.5</v>
      </c>
      <c r="K48" s="27">
        <f>ROUND(AVERAGE(K17:K47),3)</f>
        <v>20.456</v>
      </c>
      <c r="L48" s="27">
        <f>ROUND(AVERAGE(L17:L47),3)</f>
        <v>66.391999999999996</v>
      </c>
      <c r="M48" s="28">
        <f>ROUND(AVERAGE(M17:M47),1)</f>
        <v>63.8</v>
      </c>
      <c r="N48" s="32">
        <f>IF(SUM(N17:N47)=0,0,ROUND(AVERAGE(N17:N47),1))</f>
        <v>0</v>
      </c>
      <c r="O48" s="27">
        <f>ROUND(AVERAGE(O17:O47),3)</f>
        <v>49.976999999999997</v>
      </c>
      <c r="P48" s="28">
        <f>ROUND(AVERAGE(P17:P47),1)</f>
        <v>53.2</v>
      </c>
      <c r="Q48" s="32">
        <f>IF(SUM(Q17:Q47)=0,0,ROUND(AVERAGE(Q17:Q47),1))</f>
        <v>0</v>
      </c>
      <c r="R48" s="31">
        <f>ROUND(AVERAGE(R17:R47),1)</f>
        <v>10.6</v>
      </c>
      <c r="S48" s="27">
        <f>ROUND(AVERAGE(S17:S47),3)</f>
        <v>16.414999999999999</v>
      </c>
      <c r="T48" s="27"/>
      <c r="U48" s="27"/>
    </row>
    <row r="49" spans="1:21" x14ac:dyDescent="0.2">
      <c r="A49" s="29" t="s">
        <v>15</v>
      </c>
      <c r="B49" s="29"/>
      <c r="C49" s="29">
        <f>SUM(C17:C47)</f>
        <v>744</v>
      </c>
      <c r="D49" s="27">
        <f>SUM(D17:D47)</f>
        <v>5140.4260000000004</v>
      </c>
      <c r="E49" s="28"/>
      <c r="F49" s="28"/>
      <c r="G49" s="27">
        <f>SUM(G17:G47)</f>
        <v>4506.3029999999981</v>
      </c>
      <c r="H49" s="28"/>
      <c r="I49" s="28"/>
      <c r="J49" s="28"/>
      <c r="K49" s="27">
        <f>SUM(K17:K47)</f>
        <v>634.12300000000005</v>
      </c>
      <c r="L49" s="27">
        <f>SUM(L17:L47)</f>
        <v>2058.1570000000002</v>
      </c>
      <c r="M49" s="28"/>
      <c r="N49" s="28"/>
      <c r="O49" s="27">
        <f>SUM(O17:O47)</f>
        <v>1549.28</v>
      </c>
      <c r="P49" s="28"/>
      <c r="Q49" s="28"/>
      <c r="R49" s="28"/>
      <c r="S49" s="87">
        <f>SUM(S17:S47)</f>
        <v>508.87700000000001</v>
      </c>
      <c r="T49" s="27">
        <f>SUM(T17:T47)</f>
        <v>47.561000000000007</v>
      </c>
      <c r="U49" s="27">
        <f>SUM(U17:U47)</f>
        <v>181.82499999999996</v>
      </c>
    </row>
    <row r="50" spans="1:2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2">
      <c r="A51" s="1" t="s">
        <v>14</v>
      </c>
      <c r="B51" s="1"/>
      <c r="C51" s="1"/>
      <c r="D51" s="26">
        <f>IF(SUM(C17:C45)=672,ROUND(AVERAGE(D38:D44)*$AD$52,3),IF(SUM(C17:C46)=696,ROUND(AVERAGE(D39:D45)*$AD$52,3),IF(SUM(C17:C47)=720,ROUND(AVERAGE(D40:D46)*$AD$52,3),IF(SUM(C17:C48)=744,ROUND(AVERAGE(D41:D47)*$AD$52,3),IF(OR(AF52=5,AF52=7,AF52=10,AF52=12),ROUND(AVERAGE(D40:D46)*$AD$52,3),IF(AF52=3,ROUND(AVERAGE(D38:D44)*$AD$52,3),ROUND(AVERAGE(D41:D47)*$AD$52,3)))))))</f>
        <v>0</v>
      </c>
      <c r="E51" s="17"/>
      <c r="F51" s="17"/>
      <c r="G51" s="26">
        <f>IF(SUM(C17:C45)=672,ROUND(AVERAGE(G38:G44)*$AD$52,3),IF(SUM(C17:C46)=696,ROUND(AVERAGE(G39:G45)*$AD$52,3),IF(SUM(C17:C47)=720,ROUND(AVERAGE(G40:G46)*$AD$52,3),IF(SUM(C17:C48)=744,ROUND(AVERAGE(G41:G47)*$AD$52,3),IF(OR(AF52=5,AF52=7,AF52=10,AF52=12),ROUND(AVERAGE(G40:G46)*$AD$52,3),IF(AF52=3,ROUND(AVERAGE(G38:G44)*$AD$52,3),ROUND(AVERAGE(G41:G47)*$AD$52,3)))))))</f>
        <v>0</v>
      </c>
      <c r="H51" s="17"/>
      <c r="I51" s="17"/>
      <c r="J51" s="17"/>
      <c r="K51" s="26">
        <f>IF(SUM(C17:C45)=672,ROUND(AVERAGE(K38:K44)*$AD$52,3),IF(SUM(C17:C46)=696,ROUND(AVERAGE(K39:K45)*$AD$52,3),IF(SUM(C17:C47)=720,ROUND(AVERAGE(K40:K46)*$AD$52,3),IF(SUM(C17:C48)=744,ROUND(AVERAGE(K41:K47)*$AD$52,3),IF(OR(AF52=5,AF52=7,AF52=10,AF52=12),ROUND(AVERAGE(K40:K46)*$AD$52,3),IF(AF52=3,ROUND(AVERAGE(K38:K44)*$AD$52,3),ROUND(AVERAGE(K41:K47)*$AD$52,3)))))))</f>
        <v>0</v>
      </c>
      <c r="L51" s="26">
        <f>IF(SUM(C17:C45)=672,ROUND(AVERAGE(L38:L44)*$AD$52,3),IF(SUM(C17:C46)=696,ROUND(AVERAGE(L39:L45)*$AD$52,3),IF(SUM(C17:C47)=720,ROUND(AVERAGE(L40:L46)*$AD$52,3),IF(SUM(C17:C48)=744,ROUND(AVERAGE(L41:L47)*$AD$52,3),IF(OR(AF52=5,AF52=7,AF52=10,AF52=12),ROUND(AVERAGE(L40:L46)*$AD$52,3),IF(AF52=3,ROUND(AVERAGE(L38:L44)*$AD$52,3),ROUND(AVERAGE(L41:L47)*$AD$52,3)))))))</f>
        <v>0</v>
      </c>
      <c r="M51" s="17"/>
      <c r="N51" s="17"/>
      <c r="O51" s="26">
        <f>IF(SUM(C17:C45)=672,ROUND(AVERAGE(O38:O44)*$AD$52,3),IF(SUM(C17:C46)=696,ROUND(AVERAGE(O39:O45)*$AD$52,3),IF(SUM(C17:C47)=720,ROUND(AVERAGE(O40:O46)*$AD$52,3),IF(SUM(C17:C48)=744,ROUND(AVERAGE(O41:O47)*$AD$52,3),IF(OR(AF52=5,AF52=7,AF52=10,AF52=12),ROUND(AVERAGE(O40:O46)*$AD$52,3),IF(AF52=3,ROUND(AVERAGE(O38:O44)*$AD$52,3),ROUND(AVERAGE(O41:O47)*$AD$52,3)))))))</f>
        <v>0</v>
      </c>
      <c r="P51" s="17"/>
      <c r="Q51" s="17"/>
      <c r="R51" s="17"/>
      <c r="S51" s="26">
        <f>IF(SUM(C17:C45)=672,ROUND(AVERAGE(S38:S44)*$AD$52,3),IF(SUM(C17:C46)=696,ROUND(AVERAGE(S39:S45)*$AD$52,3),IF(SUM(C17:C47)=720,ROUND(AVERAGE(S40:S46)*$AD$52,3),IF(SUM(C17:C48)=744,ROUND(AVERAGE(S41:S47)*$AD$52,3),IF(OR(AF52=5,AF52=7,AF52=10,AF52=12),ROUND(AVERAGE(S40:S46)*$AD$52,3),IF(AF52=3,ROUND(AVERAGE(S38:S44)*$AD$52,3),ROUND(AVERAGE(S41:S47)*$AD$52,3)))))))</f>
        <v>0</v>
      </c>
      <c r="T51" s="26">
        <f>IF(SUM(C17:C45)=672,ROUND(AVERAGE(T38:T44)*$AD$52,3),IF(SUM(C17:C46)=696,ROUND(AVERAGE(T39:T45)*$AD$52,3),IF(SUM(C17:C47)=720,ROUND(AVERAGE(T40:T46)*$AD$52,3),IF(SUM(C17:C48)=744,ROUND(AVERAGE(T41:T47)*$AD$52,3),IF(OR(AF52=5,AF52=7,AF52=10,AF52=12),ROUND(AVERAGE(T40:T46)*$AD$52,3),IF(AF52=3,ROUND(AVERAGE(T38:T44)*$AD$52,3),ROUND(AVERAGE(T41:T47)*$AD$52,3)))))))</f>
        <v>0</v>
      </c>
      <c r="U51" s="26">
        <f>IF(SUM(C17:C45)=672,ROUND(AVERAGE(U38:U44)*$AD$52,3),IF(SUM(C17:C46)=696,ROUND(AVERAGE(U39:U45)*$AD$52,3),IF(SUM(C17:C47)=720,ROUND(AVERAGE(U40:U46)*$AD$52,3),IF(SUM(C17:C48)=744,ROUND(AVERAGE(U41:U47)*$AD$52,3),IF(OR(AF52=5,AF52=7,AF52=10,AF52=12),ROUND(AVERAGE(U40:U46)*$AD$52,3),IF(AF52=3,ROUND(AVERAGE(U38:U44)*$AD$52,3),ROUND(AVERAGE(U41:U47)*$AD$52,3)))))))</f>
        <v>0</v>
      </c>
    </row>
    <row r="52" spans="1:21" x14ac:dyDescent="0.2">
      <c r="A52" s="1" t="s">
        <v>13</v>
      </c>
      <c r="B52" s="1"/>
      <c r="C52" s="1"/>
      <c r="D52" s="23">
        <f>-'[2]12-17'!D50</f>
        <v>-1539.95</v>
      </c>
      <c r="E52" s="17"/>
      <c r="F52" s="17"/>
      <c r="G52" s="23">
        <f>-'[2]12-17'!G50</f>
        <v>-1357.0820000000001</v>
      </c>
      <c r="H52" s="17"/>
      <c r="I52" s="17"/>
      <c r="J52" s="17"/>
      <c r="K52" s="23">
        <f>-'[2]12-17'!K50</f>
        <v>-182.86799999999999</v>
      </c>
      <c r="L52" s="23">
        <f>-'[2]12-17'!L50</f>
        <v>-586.40899999999999</v>
      </c>
      <c r="M52" s="24"/>
      <c r="N52" s="24"/>
      <c r="O52" s="23">
        <f>-'[2]12-17'!O50</f>
        <v>-442.76100000000002</v>
      </c>
      <c r="P52" s="17"/>
      <c r="Q52" s="17"/>
      <c r="R52" s="17"/>
      <c r="S52" s="23">
        <f>-'[2]12-17'!S50</f>
        <v>-143.648</v>
      </c>
      <c r="T52" s="23">
        <f>-'[2]12-17'!T50</f>
        <v>-13.478</v>
      </c>
      <c r="U52" s="23">
        <f>-'[2]12-17'!U50</f>
        <v>-52.093000000000004</v>
      </c>
    </row>
    <row r="53" spans="1:21" x14ac:dyDescent="0.2">
      <c r="A53" s="1" t="s">
        <v>11</v>
      </c>
      <c r="B53" s="1"/>
      <c r="C53" s="1"/>
      <c r="D53" s="17">
        <f>D49+D51+D52</f>
        <v>3600.4760000000006</v>
      </c>
      <c r="E53" s="17"/>
      <c r="F53" s="17"/>
      <c r="G53" s="17">
        <f>G49+G51+G52</f>
        <v>3149.2209999999977</v>
      </c>
      <c r="H53" s="17"/>
      <c r="I53" s="17"/>
      <c r="J53" s="17"/>
      <c r="K53" s="17">
        <f>K49+K51+K52</f>
        <v>451.25500000000005</v>
      </c>
      <c r="L53" s="17">
        <f>L49+L51+L52</f>
        <v>1471.748</v>
      </c>
      <c r="M53" s="17"/>
      <c r="N53" s="17"/>
      <c r="O53" s="17">
        <f>O49+O51+O52</f>
        <v>1106.519</v>
      </c>
      <c r="P53" s="17"/>
      <c r="Q53" s="17"/>
      <c r="R53" s="17"/>
      <c r="S53" s="18">
        <f>S49+S51+S52</f>
        <v>365.22900000000004</v>
      </c>
      <c r="T53" s="17">
        <f>T49+T51+T52</f>
        <v>34.083000000000006</v>
      </c>
      <c r="U53" s="17">
        <f>U49+U51+U52</f>
        <v>129.73199999999997</v>
      </c>
    </row>
    <row r="54" spans="1:21" ht="15.75" x14ac:dyDescent="0.25">
      <c r="A54" s="11" t="s">
        <v>10</v>
      </c>
      <c r="B54" s="11">
        <v>1</v>
      </c>
      <c r="C54" s="13" t="s">
        <v>9</v>
      </c>
      <c r="D54" s="13">
        <f>ROUND(S53,0)</f>
        <v>365</v>
      </c>
      <c r="E54" s="11" t="s">
        <v>8</v>
      </c>
      <c r="F54" s="11">
        <f>ROUND(T53-D54*0.98*B54/1000,2)</f>
        <v>33.729999999999997</v>
      </c>
      <c r="G54" s="11" t="s">
        <v>7</v>
      </c>
      <c r="H54" s="11">
        <f>ROUND(U53-T53,2)</f>
        <v>95.65</v>
      </c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x14ac:dyDescent="0.2">
      <c r="A55" s="1"/>
      <c r="B55" s="1"/>
      <c r="C55" s="1"/>
      <c r="D55" s="1"/>
      <c r="E55" s="1"/>
      <c r="F55" s="9"/>
      <c r="G55" s="1"/>
      <c r="H55" s="1"/>
      <c r="I55" s="1"/>
      <c r="J55" s="1"/>
      <c r="K55" s="1"/>
      <c r="L55" s="10"/>
      <c r="M55" s="10"/>
      <c r="N55" s="10"/>
      <c r="O55" s="10"/>
      <c r="P55" s="10"/>
      <c r="Q55" s="1"/>
      <c r="R55" s="1"/>
      <c r="S55" s="1"/>
      <c r="T55" s="10"/>
      <c r="U55" s="1"/>
    </row>
    <row r="56" spans="1:21" x14ac:dyDescent="0.2">
      <c r="A56" s="1" t="s">
        <v>6</v>
      </c>
      <c r="B56" s="1"/>
      <c r="C56" s="1"/>
      <c r="D56" s="1"/>
      <c r="E56" s="1"/>
      <c r="F56" s="9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2">
      <c r="A57" s="1" t="s">
        <v>5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2">
      <c r="A58" s="1" t="s">
        <v>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2">
      <c r="A60" s="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2">
      <c r="A61" s="1" t="s">
        <v>3</v>
      </c>
      <c r="B61" s="1" t="s">
        <v>2</v>
      </c>
      <c r="C61" s="1"/>
      <c r="D61" s="1"/>
      <c r="E61" s="7" t="s">
        <v>1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2">
      <c r="A62" s="1" t="s">
        <v>0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topLeftCell="A7" workbookViewId="0">
      <selection activeCell="W27" sqref="W27"/>
    </sheetView>
  </sheetViews>
  <sheetFormatPr defaultRowHeight="12.75" x14ac:dyDescent="0.2"/>
  <cols>
    <col min="13" max="13" width="12.7109375" customWidth="1"/>
  </cols>
  <sheetData>
    <row r="1" spans="1:21" ht="15.75" x14ac:dyDescent="0.25">
      <c r="A1" s="1"/>
      <c r="B1" s="1"/>
      <c r="C1" s="13" t="s">
        <v>92</v>
      </c>
      <c r="D1" s="1"/>
      <c r="E1" s="13"/>
      <c r="F1" s="13"/>
      <c r="G1" s="13"/>
      <c r="H1" s="13"/>
      <c r="I1" s="13"/>
      <c r="J1" s="85" t="s">
        <v>91</v>
      </c>
      <c r="K1" s="84" t="str">
        <f>A17</f>
        <v>23.12.17</v>
      </c>
      <c r="L1" s="85" t="s">
        <v>90</v>
      </c>
      <c r="M1" s="84">
        <f>K1+DAY(SUM(C17:C47)/24-1)</f>
        <v>43122</v>
      </c>
      <c r="N1" s="1"/>
      <c r="O1" s="1"/>
      <c r="P1" s="1"/>
      <c r="Q1" s="1"/>
      <c r="R1" s="1"/>
      <c r="S1" s="1"/>
      <c r="T1" s="1"/>
      <c r="U1" s="1"/>
    </row>
    <row r="2" spans="1:21" x14ac:dyDescent="0.2">
      <c r="A2" s="1" t="s">
        <v>89</v>
      </c>
      <c r="B2" s="74" t="s">
        <v>88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 t="s">
        <v>87</v>
      </c>
      <c r="S2" s="1"/>
      <c r="T2" s="1"/>
      <c r="U2" s="1"/>
    </row>
    <row r="3" spans="1:21" x14ac:dyDescent="0.2">
      <c r="A3" s="1" t="s">
        <v>86</v>
      </c>
      <c r="B3" s="74" t="s">
        <v>249</v>
      </c>
      <c r="C3" s="1"/>
      <c r="D3" s="1"/>
      <c r="E3" s="1"/>
      <c r="F3" s="1"/>
      <c r="G3" s="1"/>
      <c r="H3" s="1"/>
      <c r="I3" s="1"/>
      <c r="J3" s="1"/>
      <c r="K3" s="1"/>
      <c r="L3" s="74" t="s">
        <v>250</v>
      </c>
      <c r="M3" s="1"/>
      <c r="N3" s="1"/>
      <c r="O3" s="1"/>
      <c r="P3" s="1"/>
      <c r="Q3" s="1"/>
      <c r="R3" s="1"/>
      <c r="S3" s="1"/>
      <c r="T3" s="1"/>
      <c r="U3" s="83" t="s">
        <v>83</v>
      </c>
    </row>
    <row r="4" spans="1:2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8" x14ac:dyDescent="0.25">
      <c r="A5" s="13" t="s">
        <v>82</v>
      </c>
      <c r="B5" s="82" t="s">
        <v>251</v>
      </c>
      <c r="C5" s="1"/>
      <c r="D5" s="1"/>
      <c r="E5" s="1"/>
      <c r="F5" s="81"/>
      <c r="G5" s="80"/>
      <c r="H5" s="79"/>
      <c r="I5" s="1"/>
      <c r="J5" s="1"/>
      <c r="K5" s="1"/>
      <c r="L5" s="74" t="s">
        <v>226</v>
      </c>
      <c r="M5" s="1"/>
      <c r="N5" s="1"/>
      <c r="O5" s="1"/>
      <c r="P5" s="1"/>
      <c r="Q5" s="1"/>
      <c r="R5" s="1"/>
      <c r="S5" s="1"/>
      <c r="T5" s="1"/>
      <c r="U5" s="78" t="s">
        <v>79</v>
      </c>
    </row>
    <row r="6" spans="1:21" ht="15.75" x14ac:dyDescent="0.25">
      <c r="A6" s="77" t="s">
        <v>252</v>
      </c>
      <c r="B6" s="13"/>
      <c r="C6" s="11"/>
      <c r="D6" s="7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78" t="s">
        <v>229</v>
      </c>
    </row>
    <row r="7" spans="1:2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2">
      <c r="A8" s="74"/>
      <c r="B8" s="74" t="s">
        <v>77</v>
      </c>
      <c r="C8" s="74"/>
      <c r="D8" s="7" t="s">
        <v>76</v>
      </c>
      <c r="E8" s="7" t="s">
        <v>75</v>
      </c>
      <c r="F8" s="2"/>
      <c r="G8" s="2"/>
      <c r="H8" s="2"/>
      <c r="I8" s="2"/>
      <c r="J8" s="74" t="s">
        <v>77</v>
      </c>
      <c r="K8" s="74"/>
      <c r="L8" s="7" t="s">
        <v>76</v>
      </c>
      <c r="M8" s="7" t="s">
        <v>75</v>
      </c>
      <c r="N8" s="2"/>
      <c r="O8" s="2"/>
      <c r="P8" s="2"/>
      <c r="Q8" s="2"/>
      <c r="R8" s="2"/>
      <c r="S8" s="2"/>
      <c r="T8" s="2"/>
      <c r="U8" s="2"/>
    </row>
    <row r="9" spans="1:21" x14ac:dyDescent="0.2">
      <c r="A9" s="73" t="s">
        <v>74</v>
      </c>
      <c r="B9" s="72" t="s">
        <v>72</v>
      </c>
      <c r="C9" s="74"/>
      <c r="D9" s="71" t="s">
        <v>71</v>
      </c>
      <c r="E9" s="71" t="s">
        <v>253</v>
      </c>
      <c r="F9" s="2"/>
      <c r="G9" s="2"/>
      <c r="H9" s="73" t="s">
        <v>73</v>
      </c>
      <c r="I9" s="7"/>
      <c r="J9" s="72" t="s">
        <v>64</v>
      </c>
      <c r="K9" s="72"/>
      <c r="L9" s="71" t="s">
        <v>63</v>
      </c>
      <c r="M9" s="71" t="s">
        <v>62</v>
      </c>
      <c r="N9" s="2"/>
      <c r="O9" s="2"/>
      <c r="P9" s="2"/>
      <c r="Q9" s="2"/>
      <c r="R9" s="2"/>
      <c r="S9" s="2"/>
      <c r="T9" s="2"/>
      <c r="U9" s="2"/>
    </row>
    <row r="10" spans="1:21" x14ac:dyDescent="0.2">
      <c r="A10" s="73" t="s">
        <v>69</v>
      </c>
      <c r="B10" s="72" t="s">
        <v>72</v>
      </c>
      <c r="C10" s="74"/>
      <c r="D10" s="71" t="s">
        <v>71</v>
      </c>
      <c r="E10" s="71" t="s">
        <v>253</v>
      </c>
      <c r="F10" s="2"/>
      <c r="G10" s="2"/>
      <c r="H10" s="73" t="s">
        <v>65</v>
      </c>
      <c r="I10" s="7"/>
      <c r="J10" s="72" t="s">
        <v>254</v>
      </c>
      <c r="K10" s="72"/>
      <c r="L10" s="71" t="s">
        <v>255</v>
      </c>
      <c r="M10" s="71" t="s">
        <v>256</v>
      </c>
      <c r="N10" s="2"/>
      <c r="O10" s="2"/>
      <c r="P10" s="71"/>
      <c r="Q10" s="7"/>
      <c r="R10" s="2"/>
      <c r="S10" s="7"/>
      <c r="T10" s="2"/>
      <c r="U10" s="2"/>
    </row>
    <row r="11" spans="1:21" x14ac:dyDescent="0.2">
      <c r="A11" s="2"/>
      <c r="B11" s="2"/>
      <c r="C11" s="2"/>
      <c r="D11" s="2"/>
      <c r="E11" s="2"/>
      <c r="F11" s="2"/>
      <c r="G11" s="2"/>
      <c r="H11" s="7" t="s">
        <v>61</v>
      </c>
      <c r="I11" s="7"/>
      <c r="J11" s="72" t="s">
        <v>87</v>
      </c>
      <c r="K11" s="72"/>
      <c r="L11" s="71" t="s">
        <v>257</v>
      </c>
      <c r="M11" s="71" t="s">
        <v>257</v>
      </c>
      <c r="N11" s="2"/>
      <c r="O11" s="2"/>
      <c r="P11" s="71"/>
      <c r="Q11" s="7"/>
      <c r="R11" s="2"/>
      <c r="S11" s="7"/>
      <c r="T11" s="2"/>
      <c r="U11" s="2"/>
    </row>
    <row r="12" spans="1:2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5" x14ac:dyDescent="0.25">
      <c r="A13" s="68" t="s">
        <v>258</v>
      </c>
      <c r="B13" s="68"/>
      <c r="C13" s="68"/>
      <c r="D13" s="67"/>
      <c r="E13" s="88"/>
      <c r="F13" s="67"/>
      <c r="G13" s="88"/>
      <c r="H13" s="88"/>
      <c r="I13" s="67"/>
      <c r="J13" s="88"/>
      <c r="K13" s="88"/>
      <c r="L13" s="88"/>
      <c r="M13" s="88"/>
      <c r="N13" s="88"/>
      <c r="O13" s="88"/>
      <c r="P13" s="88"/>
      <c r="Q13" s="88"/>
      <c r="R13" s="66"/>
      <c r="S13" s="66"/>
      <c r="T13" s="66"/>
      <c r="U13" s="66"/>
    </row>
    <row r="14" spans="1:2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2">
      <c r="A15" s="29" t="s">
        <v>56</v>
      </c>
      <c r="B15" s="29" t="s">
        <v>55</v>
      </c>
      <c r="C15" s="29" t="s">
        <v>54</v>
      </c>
      <c r="D15" s="29" t="s">
        <v>53</v>
      </c>
      <c r="E15" s="29" t="s">
        <v>52</v>
      </c>
      <c r="F15" s="29" t="s">
        <v>51</v>
      </c>
      <c r="G15" s="29" t="s">
        <v>50</v>
      </c>
      <c r="H15" s="29" t="s">
        <v>49</v>
      </c>
      <c r="I15" s="29" t="s">
        <v>48</v>
      </c>
      <c r="J15" s="29" t="s">
        <v>47</v>
      </c>
      <c r="K15" s="29" t="s">
        <v>46</v>
      </c>
      <c r="L15" s="29" t="s">
        <v>45</v>
      </c>
      <c r="M15" s="29" t="s">
        <v>44</v>
      </c>
      <c r="N15" s="29" t="s">
        <v>43</v>
      </c>
      <c r="O15" s="29" t="s">
        <v>42</v>
      </c>
      <c r="P15" s="29" t="s">
        <v>41</v>
      </c>
      <c r="Q15" s="29" t="s">
        <v>40</v>
      </c>
      <c r="R15" s="29" t="s">
        <v>39</v>
      </c>
      <c r="S15" s="29" t="s">
        <v>38</v>
      </c>
      <c r="T15" s="29" t="s">
        <v>37</v>
      </c>
      <c r="U15" s="29" t="s">
        <v>36</v>
      </c>
    </row>
    <row r="16" spans="1:21" x14ac:dyDescent="0.2">
      <c r="A16" s="29"/>
      <c r="B16" s="29"/>
      <c r="C16" s="29" t="s">
        <v>29</v>
      </c>
      <c r="D16" s="29" t="s">
        <v>24</v>
      </c>
      <c r="E16" s="29" t="s">
        <v>27</v>
      </c>
      <c r="F16" s="29" t="s">
        <v>28</v>
      </c>
      <c r="G16" s="29" t="s">
        <v>24</v>
      </c>
      <c r="H16" s="29" t="s">
        <v>27</v>
      </c>
      <c r="I16" s="29" t="s">
        <v>28</v>
      </c>
      <c r="J16" s="29" t="s">
        <v>27</v>
      </c>
      <c r="K16" s="29" t="s">
        <v>24</v>
      </c>
      <c r="L16" s="29" t="s">
        <v>26</v>
      </c>
      <c r="M16" s="29" t="s">
        <v>27</v>
      </c>
      <c r="N16" s="29" t="s">
        <v>28</v>
      </c>
      <c r="O16" s="29" t="s">
        <v>26</v>
      </c>
      <c r="P16" s="29" t="s">
        <v>27</v>
      </c>
      <c r="Q16" s="29" t="s">
        <v>28</v>
      </c>
      <c r="R16" s="29" t="s">
        <v>27</v>
      </c>
      <c r="S16" s="29" t="s">
        <v>26</v>
      </c>
      <c r="T16" s="29" t="s">
        <v>25</v>
      </c>
      <c r="U16" s="29" t="s">
        <v>25</v>
      </c>
    </row>
    <row r="17" spans="1:21" x14ac:dyDescent="0.2">
      <c r="A17" s="47" t="s">
        <v>191</v>
      </c>
      <c r="B17" s="46" t="s">
        <v>87</v>
      </c>
      <c r="C17" s="29">
        <v>24</v>
      </c>
      <c r="D17" s="27">
        <v>155.61000000000001</v>
      </c>
      <c r="E17" s="28">
        <v>80.599999999999994</v>
      </c>
      <c r="F17" s="28">
        <v>6.8</v>
      </c>
      <c r="G17" s="27">
        <v>138.458</v>
      </c>
      <c r="H17" s="28">
        <v>46.4</v>
      </c>
      <c r="I17" s="28">
        <v>4.5999999999999996</v>
      </c>
      <c r="J17" s="31">
        <f t="shared" ref="J17:J44" si="0">E17-H17</f>
        <v>34.199999999999996</v>
      </c>
      <c r="K17" s="45">
        <f t="shared" ref="K17:K44" si="1">ROUND(D17-G17,3)</f>
        <v>17.152000000000001</v>
      </c>
      <c r="L17" s="27">
        <v>49.536999999999999</v>
      </c>
      <c r="M17" s="28">
        <v>68.5</v>
      </c>
      <c r="N17" s="28" t="s">
        <v>94</v>
      </c>
      <c r="O17" s="27">
        <v>32.932000000000002</v>
      </c>
      <c r="P17" s="28">
        <v>48.4</v>
      </c>
      <c r="Q17" s="28" t="s">
        <v>94</v>
      </c>
      <c r="R17" s="31">
        <f t="shared" ref="R17:R44" si="2">M17-P17</f>
        <v>20.100000000000001</v>
      </c>
      <c r="S17" s="45">
        <f t="shared" ref="S17:S44" si="3">ROUND(L17-O17,3)</f>
        <v>16.605</v>
      </c>
      <c r="T17" s="27">
        <v>1.748</v>
      </c>
      <c r="U17" s="27">
        <v>6.1340000000000003</v>
      </c>
    </row>
    <row r="18" spans="1:21" x14ac:dyDescent="0.2">
      <c r="A18" s="47" t="s">
        <v>192</v>
      </c>
      <c r="B18" s="46" t="s">
        <v>87</v>
      </c>
      <c r="C18" s="29">
        <v>24</v>
      </c>
      <c r="D18" s="27">
        <v>154.80799999999999</v>
      </c>
      <c r="E18" s="28">
        <v>81.2</v>
      </c>
      <c r="F18" s="28">
        <v>6.8</v>
      </c>
      <c r="G18" s="27">
        <v>135.762</v>
      </c>
      <c r="H18" s="28">
        <v>46.5</v>
      </c>
      <c r="I18" s="28">
        <v>4.5999999999999996</v>
      </c>
      <c r="J18" s="31">
        <f t="shared" si="0"/>
        <v>34.700000000000003</v>
      </c>
      <c r="K18" s="45">
        <f t="shared" si="1"/>
        <v>19.045999999999999</v>
      </c>
      <c r="L18" s="27">
        <v>50.691000000000003</v>
      </c>
      <c r="M18" s="28">
        <v>68.5</v>
      </c>
      <c r="N18" s="28" t="s">
        <v>94</v>
      </c>
      <c r="O18" s="27">
        <v>32.216999999999999</v>
      </c>
      <c r="P18" s="28">
        <v>48.3</v>
      </c>
      <c r="Q18" s="28" t="s">
        <v>94</v>
      </c>
      <c r="R18" s="31">
        <f t="shared" si="2"/>
        <v>20.200000000000003</v>
      </c>
      <c r="S18" s="45">
        <f t="shared" si="3"/>
        <v>18.474</v>
      </c>
      <c r="T18" s="27">
        <v>1.86</v>
      </c>
      <c r="U18" s="27">
        <v>6.2640000000000002</v>
      </c>
    </row>
    <row r="19" spans="1:21" x14ac:dyDescent="0.2">
      <c r="A19" s="47" t="s">
        <v>193</v>
      </c>
      <c r="B19" s="46" t="s">
        <v>87</v>
      </c>
      <c r="C19" s="29">
        <v>24</v>
      </c>
      <c r="D19" s="27">
        <v>148.529</v>
      </c>
      <c r="E19" s="28">
        <v>81.3</v>
      </c>
      <c r="F19" s="28">
        <v>6.9</v>
      </c>
      <c r="G19" s="27">
        <v>132.29499999999999</v>
      </c>
      <c r="H19" s="28">
        <v>45.9</v>
      </c>
      <c r="I19" s="28">
        <v>4.8</v>
      </c>
      <c r="J19" s="31">
        <f t="shared" si="0"/>
        <v>35.4</v>
      </c>
      <c r="K19" s="45">
        <f t="shared" si="1"/>
        <v>16.234000000000002</v>
      </c>
      <c r="L19" s="27">
        <v>47.686999999999998</v>
      </c>
      <c r="M19" s="28">
        <v>68.7</v>
      </c>
      <c r="N19" s="28" t="s">
        <v>94</v>
      </c>
      <c r="O19" s="27">
        <v>31.981999999999999</v>
      </c>
      <c r="P19" s="28">
        <v>48.2</v>
      </c>
      <c r="Q19" s="28" t="s">
        <v>94</v>
      </c>
      <c r="R19" s="31">
        <f t="shared" si="2"/>
        <v>20.5</v>
      </c>
      <c r="S19" s="45">
        <f t="shared" si="3"/>
        <v>15.705</v>
      </c>
      <c r="T19" s="27">
        <v>1.6850000000000001</v>
      </c>
      <c r="U19" s="27">
        <v>6.0090000000000003</v>
      </c>
    </row>
    <row r="20" spans="1:21" x14ac:dyDescent="0.2">
      <c r="A20" s="47" t="s">
        <v>194</v>
      </c>
      <c r="B20" s="46" t="s">
        <v>87</v>
      </c>
      <c r="C20" s="29">
        <v>24</v>
      </c>
      <c r="D20" s="27">
        <v>150.65299999999999</v>
      </c>
      <c r="E20" s="28">
        <v>79.900000000000006</v>
      </c>
      <c r="F20" s="28">
        <v>7</v>
      </c>
      <c r="G20" s="27">
        <v>134.78700000000001</v>
      </c>
      <c r="H20" s="28">
        <v>45.8</v>
      </c>
      <c r="I20" s="28">
        <v>4.9000000000000004</v>
      </c>
      <c r="J20" s="31">
        <f t="shared" si="0"/>
        <v>34.100000000000009</v>
      </c>
      <c r="K20" s="45">
        <f t="shared" si="1"/>
        <v>15.866</v>
      </c>
      <c r="L20" s="27">
        <v>47.83</v>
      </c>
      <c r="M20" s="28">
        <v>68.7</v>
      </c>
      <c r="N20" s="28" t="s">
        <v>94</v>
      </c>
      <c r="O20" s="27">
        <v>32.521999999999998</v>
      </c>
      <c r="P20" s="28">
        <v>48.3</v>
      </c>
      <c r="Q20" s="28" t="s">
        <v>94</v>
      </c>
      <c r="R20" s="31">
        <f t="shared" si="2"/>
        <v>20.400000000000006</v>
      </c>
      <c r="S20" s="45">
        <f t="shared" si="3"/>
        <v>15.308</v>
      </c>
      <c r="T20" s="27">
        <v>1.665</v>
      </c>
      <c r="U20" s="27">
        <v>5.859</v>
      </c>
    </row>
    <row r="21" spans="1:21" x14ac:dyDescent="0.2">
      <c r="A21" s="47" t="s">
        <v>195</v>
      </c>
      <c r="B21" s="46" t="s">
        <v>87</v>
      </c>
      <c r="C21" s="29">
        <v>24</v>
      </c>
      <c r="D21" s="27">
        <v>158.749</v>
      </c>
      <c r="E21" s="28">
        <v>78</v>
      </c>
      <c r="F21" s="28">
        <v>6.9</v>
      </c>
      <c r="G21" s="27">
        <v>142.55799999999999</v>
      </c>
      <c r="H21" s="28">
        <v>45.9</v>
      </c>
      <c r="I21" s="28">
        <v>4.5999999999999996</v>
      </c>
      <c r="J21" s="31">
        <f t="shared" si="0"/>
        <v>32.1</v>
      </c>
      <c r="K21" s="45">
        <f t="shared" si="1"/>
        <v>16.190999999999999</v>
      </c>
      <c r="L21" s="27">
        <v>49.523000000000003</v>
      </c>
      <c r="M21" s="28">
        <v>68.599999999999994</v>
      </c>
      <c r="N21" s="28" t="s">
        <v>94</v>
      </c>
      <c r="O21" s="27">
        <v>33.984000000000002</v>
      </c>
      <c r="P21" s="28">
        <v>48.7</v>
      </c>
      <c r="Q21" s="28" t="s">
        <v>94</v>
      </c>
      <c r="R21" s="31">
        <f t="shared" si="2"/>
        <v>19.899999999999991</v>
      </c>
      <c r="S21" s="45">
        <f t="shared" si="3"/>
        <v>15.539</v>
      </c>
      <c r="T21" s="27">
        <v>1.6910000000000001</v>
      </c>
      <c r="U21" s="27">
        <v>5.8369999999999997</v>
      </c>
    </row>
    <row r="22" spans="1:21" x14ac:dyDescent="0.2">
      <c r="A22" s="47" t="s">
        <v>196</v>
      </c>
      <c r="B22" s="46" t="s">
        <v>87</v>
      </c>
      <c r="C22" s="29">
        <v>24</v>
      </c>
      <c r="D22" s="27">
        <v>156.852</v>
      </c>
      <c r="E22" s="28">
        <v>74.900000000000006</v>
      </c>
      <c r="F22" s="28">
        <v>6.8</v>
      </c>
      <c r="G22" s="27">
        <v>139.63</v>
      </c>
      <c r="H22" s="28">
        <v>44.6</v>
      </c>
      <c r="I22" s="28">
        <v>4.7</v>
      </c>
      <c r="J22" s="31">
        <f t="shared" si="0"/>
        <v>30.300000000000004</v>
      </c>
      <c r="K22" s="45">
        <f t="shared" si="1"/>
        <v>17.222000000000001</v>
      </c>
      <c r="L22" s="27">
        <v>50.412999999999997</v>
      </c>
      <c r="M22" s="28">
        <v>68.400000000000006</v>
      </c>
      <c r="N22" s="28" t="s">
        <v>94</v>
      </c>
      <c r="O22" s="27">
        <v>33.850999999999999</v>
      </c>
      <c r="P22" s="28">
        <v>48.6</v>
      </c>
      <c r="Q22" s="28" t="s">
        <v>94</v>
      </c>
      <c r="R22" s="31">
        <f t="shared" si="2"/>
        <v>19.800000000000004</v>
      </c>
      <c r="S22" s="45">
        <f t="shared" si="3"/>
        <v>16.562000000000001</v>
      </c>
      <c r="T22" s="27">
        <v>1.7509999999999999</v>
      </c>
      <c r="U22" s="27">
        <v>5.5229999999999997</v>
      </c>
    </row>
    <row r="23" spans="1:21" x14ac:dyDescent="0.2">
      <c r="A23" s="47" t="s">
        <v>197</v>
      </c>
      <c r="B23" s="46" t="s">
        <v>87</v>
      </c>
      <c r="C23" s="29">
        <v>24</v>
      </c>
      <c r="D23" s="27">
        <v>156.16200000000001</v>
      </c>
      <c r="E23" s="28">
        <v>74</v>
      </c>
      <c r="F23" s="28">
        <v>6.6</v>
      </c>
      <c r="G23" s="27">
        <v>139.846</v>
      </c>
      <c r="H23" s="28">
        <v>44</v>
      </c>
      <c r="I23" s="28">
        <v>4.5</v>
      </c>
      <c r="J23" s="31">
        <f t="shared" si="0"/>
        <v>30</v>
      </c>
      <c r="K23" s="45">
        <f t="shared" si="1"/>
        <v>16.315999999999999</v>
      </c>
      <c r="L23" s="27">
        <v>49.792000000000002</v>
      </c>
      <c r="M23" s="28">
        <v>68.400000000000006</v>
      </c>
      <c r="N23" s="28" t="s">
        <v>94</v>
      </c>
      <c r="O23" s="27">
        <v>34.19</v>
      </c>
      <c r="P23" s="28">
        <v>48.6</v>
      </c>
      <c r="Q23" s="28" t="s">
        <v>94</v>
      </c>
      <c r="R23" s="31">
        <f t="shared" si="2"/>
        <v>19.800000000000004</v>
      </c>
      <c r="S23" s="45">
        <f t="shared" si="3"/>
        <v>15.602</v>
      </c>
      <c r="T23" s="27">
        <v>1.6919999999999999</v>
      </c>
      <c r="U23" s="27">
        <v>5.4089999999999998</v>
      </c>
    </row>
    <row r="24" spans="1:21" x14ac:dyDescent="0.2">
      <c r="A24" s="47" t="s">
        <v>198</v>
      </c>
      <c r="B24" s="46" t="s">
        <v>87</v>
      </c>
      <c r="C24" s="29">
        <v>24</v>
      </c>
      <c r="D24" s="27">
        <v>160.60300000000001</v>
      </c>
      <c r="E24" s="28">
        <v>74.599999999999994</v>
      </c>
      <c r="F24" s="28">
        <v>6.7</v>
      </c>
      <c r="G24" s="27">
        <v>140.88999999999999</v>
      </c>
      <c r="H24" s="28">
        <v>44.7</v>
      </c>
      <c r="I24" s="28">
        <v>4.5</v>
      </c>
      <c r="J24" s="31">
        <f t="shared" si="0"/>
        <v>29.899999999999991</v>
      </c>
      <c r="K24" s="45">
        <f t="shared" si="1"/>
        <v>19.713000000000001</v>
      </c>
      <c r="L24" s="27">
        <v>52.771999999999998</v>
      </c>
      <c r="M24" s="28">
        <v>68.2</v>
      </c>
      <c r="N24" s="28" t="s">
        <v>94</v>
      </c>
      <c r="O24" s="27">
        <v>33.749000000000002</v>
      </c>
      <c r="P24" s="28">
        <v>48.8</v>
      </c>
      <c r="Q24" s="28" t="s">
        <v>94</v>
      </c>
      <c r="R24" s="31">
        <f t="shared" si="2"/>
        <v>19.400000000000006</v>
      </c>
      <c r="S24" s="45">
        <f t="shared" si="3"/>
        <v>19.023</v>
      </c>
      <c r="T24" s="27">
        <v>1.899</v>
      </c>
      <c r="U24" s="27">
        <v>5.68</v>
      </c>
    </row>
    <row r="25" spans="1:21" x14ac:dyDescent="0.2">
      <c r="A25" s="47" t="s">
        <v>199</v>
      </c>
      <c r="B25" s="46" t="s">
        <v>87</v>
      </c>
      <c r="C25" s="29">
        <v>24</v>
      </c>
      <c r="D25" s="27">
        <v>162.45400000000001</v>
      </c>
      <c r="E25" s="28">
        <v>74.099999999999994</v>
      </c>
      <c r="F25" s="28">
        <v>6.8</v>
      </c>
      <c r="G25" s="27">
        <v>139.42099999999999</v>
      </c>
      <c r="H25" s="28">
        <v>44.2</v>
      </c>
      <c r="I25" s="28">
        <v>4.5999999999999996</v>
      </c>
      <c r="J25" s="31">
        <f t="shared" si="0"/>
        <v>29.899999999999991</v>
      </c>
      <c r="K25" s="45">
        <f t="shared" si="1"/>
        <v>23.033000000000001</v>
      </c>
      <c r="L25" s="27">
        <v>55.381</v>
      </c>
      <c r="M25" s="28">
        <v>68</v>
      </c>
      <c r="N25" s="28" t="s">
        <v>94</v>
      </c>
      <c r="O25" s="27">
        <v>33.061999999999998</v>
      </c>
      <c r="P25" s="28">
        <v>48.8</v>
      </c>
      <c r="Q25" s="28" t="s">
        <v>94</v>
      </c>
      <c r="R25" s="31">
        <f t="shared" si="2"/>
        <v>19.200000000000003</v>
      </c>
      <c r="S25" s="45">
        <f t="shared" si="3"/>
        <v>22.318999999999999</v>
      </c>
      <c r="T25" s="27">
        <v>2.0950000000000002</v>
      </c>
      <c r="U25" s="27">
        <v>5.8789999999999996</v>
      </c>
    </row>
    <row r="26" spans="1:21" x14ac:dyDescent="0.2">
      <c r="A26" s="47" t="s">
        <v>200</v>
      </c>
      <c r="B26" s="46" t="s">
        <v>87</v>
      </c>
      <c r="C26" s="29">
        <v>24</v>
      </c>
      <c r="D26" s="27">
        <v>153.32900000000001</v>
      </c>
      <c r="E26" s="28">
        <v>73.400000000000006</v>
      </c>
      <c r="F26" s="28">
        <v>6.6</v>
      </c>
      <c r="G26" s="27">
        <v>139.62</v>
      </c>
      <c r="H26" s="28">
        <v>43.7</v>
      </c>
      <c r="I26" s="28">
        <v>4.5999999999999996</v>
      </c>
      <c r="J26" s="31">
        <f t="shared" si="0"/>
        <v>29.700000000000003</v>
      </c>
      <c r="K26" s="45">
        <f t="shared" si="1"/>
        <v>13.709</v>
      </c>
      <c r="L26" s="27">
        <v>47.716999999999999</v>
      </c>
      <c r="M26" s="28">
        <v>68.400000000000006</v>
      </c>
      <c r="N26" s="28" t="s">
        <v>94</v>
      </c>
      <c r="O26" s="27">
        <v>34.646999999999998</v>
      </c>
      <c r="P26" s="28">
        <v>48.5</v>
      </c>
      <c r="Q26" s="28" t="s">
        <v>94</v>
      </c>
      <c r="R26" s="31">
        <f t="shared" si="2"/>
        <v>19.900000000000006</v>
      </c>
      <c r="S26" s="45">
        <f t="shared" si="3"/>
        <v>13.07</v>
      </c>
      <c r="T26" s="27">
        <v>1.5329999999999999</v>
      </c>
      <c r="U26" s="27">
        <v>5.16</v>
      </c>
    </row>
    <row r="27" spans="1:21" x14ac:dyDescent="0.2">
      <c r="A27" s="47" t="s">
        <v>201</v>
      </c>
      <c r="B27" s="46" t="s">
        <v>259</v>
      </c>
      <c r="C27" s="29">
        <v>24</v>
      </c>
      <c r="D27" s="27">
        <v>155.43799999999999</v>
      </c>
      <c r="E27" s="28">
        <v>74.400000000000006</v>
      </c>
      <c r="F27" s="28">
        <v>6.6</v>
      </c>
      <c r="G27" s="27">
        <v>142.62700000000001</v>
      </c>
      <c r="H27" s="28">
        <v>44.4</v>
      </c>
      <c r="I27" s="28">
        <v>4.4000000000000004</v>
      </c>
      <c r="J27" s="31">
        <f t="shared" si="0"/>
        <v>30.000000000000007</v>
      </c>
      <c r="K27" s="45">
        <f t="shared" si="1"/>
        <v>12.811</v>
      </c>
      <c r="L27" s="27">
        <v>47.277999999999999</v>
      </c>
      <c r="M27" s="28">
        <v>68.599999999999994</v>
      </c>
      <c r="N27" s="28" t="s">
        <v>94</v>
      </c>
      <c r="O27" s="27">
        <v>35.045999999999999</v>
      </c>
      <c r="P27" s="28">
        <v>48.7</v>
      </c>
      <c r="Q27" s="28" t="s">
        <v>94</v>
      </c>
      <c r="R27" s="31">
        <f t="shared" si="2"/>
        <v>19.899999999999991</v>
      </c>
      <c r="S27" s="45">
        <f t="shared" si="3"/>
        <v>12.231999999999999</v>
      </c>
      <c r="T27" s="27">
        <v>1.4910000000000001</v>
      </c>
      <c r="U27" s="27">
        <v>5.2370000000000001</v>
      </c>
    </row>
    <row r="28" spans="1:21" x14ac:dyDescent="0.2">
      <c r="A28" s="47" t="s">
        <v>202</v>
      </c>
      <c r="B28" s="46" t="s">
        <v>259</v>
      </c>
      <c r="C28" s="29">
        <v>24</v>
      </c>
      <c r="D28" s="27">
        <v>158.458</v>
      </c>
      <c r="E28" s="28">
        <v>73.599999999999994</v>
      </c>
      <c r="F28" s="28">
        <v>6.8</v>
      </c>
      <c r="G28" s="27">
        <v>143.13200000000001</v>
      </c>
      <c r="H28" s="28">
        <v>44.3</v>
      </c>
      <c r="I28" s="28">
        <v>4.5999999999999996</v>
      </c>
      <c r="J28" s="31">
        <f t="shared" si="0"/>
        <v>29.299999999999997</v>
      </c>
      <c r="K28" s="45">
        <f t="shared" si="1"/>
        <v>15.326000000000001</v>
      </c>
      <c r="L28" s="27">
        <v>49.576000000000001</v>
      </c>
      <c r="M28" s="28">
        <v>68.3</v>
      </c>
      <c r="N28" s="28" t="s">
        <v>94</v>
      </c>
      <c r="O28" s="27">
        <v>34.845999999999997</v>
      </c>
      <c r="P28" s="28">
        <v>48.7</v>
      </c>
      <c r="Q28" s="28" t="s">
        <v>94</v>
      </c>
      <c r="R28" s="31">
        <f t="shared" si="2"/>
        <v>19.599999999999994</v>
      </c>
      <c r="S28" s="45">
        <f t="shared" si="3"/>
        <v>14.73</v>
      </c>
      <c r="T28" s="27">
        <v>1.6379999999999999</v>
      </c>
      <c r="U28" s="27">
        <v>5.3280000000000003</v>
      </c>
    </row>
    <row r="29" spans="1:21" x14ac:dyDescent="0.2">
      <c r="A29" s="47" t="s">
        <v>203</v>
      </c>
      <c r="B29" s="46" t="s">
        <v>259</v>
      </c>
      <c r="C29" s="29">
        <v>24</v>
      </c>
      <c r="D29" s="27">
        <v>157.755</v>
      </c>
      <c r="E29" s="28">
        <v>73.599999999999994</v>
      </c>
      <c r="F29" s="28">
        <v>6.9</v>
      </c>
      <c r="G29" s="27">
        <v>144.358</v>
      </c>
      <c r="H29" s="28">
        <v>44.3</v>
      </c>
      <c r="I29" s="28">
        <v>4.7</v>
      </c>
      <c r="J29" s="31">
        <f t="shared" si="0"/>
        <v>29.299999999999997</v>
      </c>
      <c r="K29" s="45">
        <f t="shared" si="1"/>
        <v>13.397</v>
      </c>
      <c r="L29" s="27">
        <v>48.14</v>
      </c>
      <c r="M29" s="28">
        <v>68.400000000000006</v>
      </c>
      <c r="N29" s="28" t="s">
        <v>94</v>
      </c>
      <c r="O29" s="27">
        <v>35.311</v>
      </c>
      <c r="P29" s="28">
        <v>48.7</v>
      </c>
      <c r="Q29" s="28" t="s">
        <v>94</v>
      </c>
      <c r="R29" s="31">
        <f t="shared" si="2"/>
        <v>19.700000000000003</v>
      </c>
      <c r="S29" s="45">
        <f t="shared" si="3"/>
        <v>12.829000000000001</v>
      </c>
      <c r="T29" s="27">
        <v>1.524</v>
      </c>
      <c r="U29" s="27">
        <v>5.2119999999999997</v>
      </c>
    </row>
    <row r="30" spans="1:21" x14ac:dyDescent="0.2">
      <c r="A30" s="47" t="s">
        <v>204</v>
      </c>
      <c r="B30" s="46" t="s">
        <v>87</v>
      </c>
      <c r="C30" s="29">
        <v>24</v>
      </c>
      <c r="D30" s="27">
        <v>160.54599999999999</v>
      </c>
      <c r="E30" s="28">
        <v>73.599999999999994</v>
      </c>
      <c r="F30" s="28">
        <v>6.9</v>
      </c>
      <c r="G30" s="27">
        <v>144.41300000000001</v>
      </c>
      <c r="H30" s="28">
        <v>44.4</v>
      </c>
      <c r="I30" s="28">
        <v>4.7</v>
      </c>
      <c r="J30" s="31">
        <f t="shared" si="0"/>
        <v>29.199999999999996</v>
      </c>
      <c r="K30" s="45">
        <f t="shared" si="1"/>
        <v>16.132999999999999</v>
      </c>
      <c r="L30" s="27">
        <v>50.353999999999999</v>
      </c>
      <c r="M30" s="28">
        <v>68.2</v>
      </c>
      <c r="N30" s="28" t="s">
        <v>94</v>
      </c>
      <c r="O30" s="27">
        <v>34.786000000000001</v>
      </c>
      <c r="P30" s="28">
        <v>48.8</v>
      </c>
      <c r="Q30" s="28" t="s">
        <v>94</v>
      </c>
      <c r="R30" s="31">
        <f t="shared" si="2"/>
        <v>19.400000000000006</v>
      </c>
      <c r="S30" s="45">
        <f t="shared" si="3"/>
        <v>15.568</v>
      </c>
      <c r="T30" s="27">
        <v>1.6870000000000001</v>
      </c>
      <c r="U30" s="27">
        <v>5.41</v>
      </c>
    </row>
    <row r="31" spans="1:21" x14ac:dyDescent="0.2">
      <c r="A31" s="47" t="s">
        <v>205</v>
      </c>
      <c r="B31" s="46" t="s">
        <v>259</v>
      </c>
      <c r="C31" s="29">
        <v>24</v>
      </c>
      <c r="D31" s="27">
        <v>158.97300000000001</v>
      </c>
      <c r="E31" s="28">
        <v>73.8</v>
      </c>
      <c r="F31" s="28">
        <v>6.8</v>
      </c>
      <c r="G31" s="27">
        <v>142.65</v>
      </c>
      <c r="H31" s="28">
        <v>44.4</v>
      </c>
      <c r="I31" s="28">
        <v>4.5999999999999996</v>
      </c>
      <c r="J31" s="31">
        <f t="shared" si="0"/>
        <v>29.4</v>
      </c>
      <c r="K31" s="45">
        <f t="shared" si="1"/>
        <v>16.323</v>
      </c>
      <c r="L31" s="27">
        <v>50.140999999999998</v>
      </c>
      <c r="M31" s="28">
        <v>68.2</v>
      </c>
      <c r="N31" s="28" t="s">
        <v>94</v>
      </c>
      <c r="O31" s="27">
        <v>34.36</v>
      </c>
      <c r="P31" s="28">
        <v>48.7</v>
      </c>
      <c r="Q31" s="28" t="s">
        <v>94</v>
      </c>
      <c r="R31" s="31">
        <f t="shared" si="2"/>
        <v>19.5</v>
      </c>
      <c r="S31" s="45">
        <f t="shared" si="3"/>
        <v>15.781000000000001</v>
      </c>
      <c r="T31" s="27">
        <v>1.6990000000000001</v>
      </c>
      <c r="U31" s="27">
        <v>5.4059999999999997</v>
      </c>
    </row>
    <row r="32" spans="1:21" x14ac:dyDescent="0.2">
      <c r="A32" s="47" t="s">
        <v>206</v>
      </c>
      <c r="B32" s="46" t="s">
        <v>259</v>
      </c>
      <c r="C32" s="29">
        <v>24</v>
      </c>
      <c r="D32" s="27">
        <v>152.62899999999999</v>
      </c>
      <c r="E32" s="28">
        <v>74</v>
      </c>
      <c r="F32" s="28">
        <v>6.8</v>
      </c>
      <c r="G32" s="27">
        <v>138.06</v>
      </c>
      <c r="H32" s="28">
        <v>43.5</v>
      </c>
      <c r="I32" s="28">
        <v>4.7</v>
      </c>
      <c r="J32" s="31">
        <f t="shared" si="0"/>
        <v>30.5</v>
      </c>
      <c r="K32" s="45">
        <f t="shared" si="1"/>
        <v>14.569000000000001</v>
      </c>
      <c r="L32" s="27">
        <v>48.228999999999999</v>
      </c>
      <c r="M32" s="28">
        <v>68.400000000000006</v>
      </c>
      <c r="N32" s="28" t="s">
        <v>94</v>
      </c>
      <c r="O32" s="27">
        <v>34.232999999999997</v>
      </c>
      <c r="P32" s="28">
        <v>48.3</v>
      </c>
      <c r="Q32" s="28" t="s">
        <v>94</v>
      </c>
      <c r="R32" s="31">
        <f t="shared" si="2"/>
        <v>20.100000000000009</v>
      </c>
      <c r="S32" s="45">
        <f t="shared" si="3"/>
        <v>13.996</v>
      </c>
      <c r="T32" s="27">
        <v>1.597</v>
      </c>
      <c r="U32" s="27">
        <v>5.2990000000000004</v>
      </c>
    </row>
    <row r="33" spans="1:21" x14ac:dyDescent="0.2">
      <c r="A33" s="47" t="s">
        <v>207</v>
      </c>
      <c r="B33" s="46" t="s">
        <v>259</v>
      </c>
      <c r="C33" s="29">
        <v>24</v>
      </c>
      <c r="D33" s="27">
        <v>153.708</v>
      </c>
      <c r="E33" s="28">
        <v>75</v>
      </c>
      <c r="F33" s="28">
        <v>6.7</v>
      </c>
      <c r="G33" s="27">
        <v>136.75399999999999</v>
      </c>
      <c r="H33" s="28">
        <v>43.3</v>
      </c>
      <c r="I33" s="28">
        <v>4.7</v>
      </c>
      <c r="J33" s="31">
        <f t="shared" si="0"/>
        <v>31.700000000000003</v>
      </c>
      <c r="K33" s="45">
        <f t="shared" si="1"/>
        <v>16.954000000000001</v>
      </c>
      <c r="L33" s="27">
        <v>50.174999999999997</v>
      </c>
      <c r="M33" s="28">
        <v>68.5</v>
      </c>
      <c r="N33" s="28" t="s">
        <v>94</v>
      </c>
      <c r="O33" s="27">
        <v>33.811</v>
      </c>
      <c r="P33" s="28">
        <v>48.2</v>
      </c>
      <c r="Q33" s="28" t="s">
        <v>94</v>
      </c>
      <c r="R33" s="31">
        <f t="shared" si="2"/>
        <v>20.299999999999997</v>
      </c>
      <c r="S33" s="45">
        <f t="shared" si="3"/>
        <v>16.364000000000001</v>
      </c>
      <c r="T33" s="27">
        <v>1.7529999999999999</v>
      </c>
      <c r="U33" s="27">
        <v>5.6189999999999998</v>
      </c>
    </row>
    <row r="34" spans="1:21" x14ac:dyDescent="0.2">
      <c r="A34" s="47" t="s">
        <v>208</v>
      </c>
      <c r="B34" s="46" t="s">
        <v>259</v>
      </c>
      <c r="C34" s="29">
        <v>24</v>
      </c>
      <c r="D34" s="27">
        <v>151.583</v>
      </c>
      <c r="E34" s="28">
        <v>78.2</v>
      </c>
      <c r="F34" s="28">
        <v>6.7</v>
      </c>
      <c r="G34" s="27">
        <v>134.56700000000001</v>
      </c>
      <c r="H34" s="28">
        <v>44.2</v>
      </c>
      <c r="I34" s="28">
        <v>4.7</v>
      </c>
      <c r="J34" s="31">
        <f t="shared" si="0"/>
        <v>34</v>
      </c>
      <c r="K34" s="45">
        <f t="shared" si="1"/>
        <v>17.015999999999998</v>
      </c>
      <c r="L34" s="27">
        <v>49.362000000000002</v>
      </c>
      <c r="M34" s="28">
        <v>68.7</v>
      </c>
      <c r="N34" s="28" t="s">
        <v>94</v>
      </c>
      <c r="O34" s="27">
        <v>32.905000000000001</v>
      </c>
      <c r="P34" s="28">
        <v>48.2</v>
      </c>
      <c r="Q34" s="28" t="s">
        <v>94</v>
      </c>
      <c r="R34" s="31">
        <f t="shared" si="2"/>
        <v>20.5</v>
      </c>
      <c r="S34" s="45">
        <f t="shared" si="3"/>
        <v>16.457000000000001</v>
      </c>
      <c r="T34" s="27">
        <v>1.7509999999999999</v>
      </c>
      <c r="U34" s="27">
        <v>5.9210000000000003</v>
      </c>
    </row>
    <row r="35" spans="1:21" x14ac:dyDescent="0.2">
      <c r="A35" s="47" t="s">
        <v>209</v>
      </c>
      <c r="B35" s="46" t="s">
        <v>87</v>
      </c>
      <c r="C35" s="29">
        <v>24</v>
      </c>
      <c r="D35" s="27">
        <v>154.58699999999999</v>
      </c>
      <c r="E35" s="28">
        <v>79.599999999999994</v>
      </c>
      <c r="F35" s="28">
        <v>6.8</v>
      </c>
      <c r="G35" s="27">
        <v>139.05500000000001</v>
      </c>
      <c r="H35" s="28">
        <v>45.4</v>
      </c>
      <c r="I35" s="28">
        <v>4.5999999999999996</v>
      </c>
      <c r="J35" s="31">
        <f t="shared" si="0"/>
        <v>34.199999999999996</v>
      </c>
      <c r="K35" s="45">
        <f t="shared" si="1"/>
        <v>15.532</v>
      </c>
      <c r="L35" s="27">
        <v>48.377000000000002</v>
      </c>
      <c r="M35" s="28">
        <v>68.599999999999994</v>
      </c>
      <c r="N35" s="28">
        <v>0</v>
      </c>
      <c r="O35" s="27">
        <v>33.311999999999998</v>
      </c>
      <c r="P35" s="28">
        <v>48.3</v>
      </c>
      <c r="Q35" s="28">
        <v>0</v>
      </c>
      <c r="R35" s="31">
        <f t="shared" si="2"/>
        <v>20.299999999999997</v>
      </c>
      <c r="S35" s="45">
        <f t="shared" si="3"/>
        <v>15.065</v>
      </c>
      <c r="T35" s="27">
        <v>1.66</v>
      </c>
      <c r="U35" s="27">
        <v>6.0010000000000003</v>
      </c>
    </row>
    <row r="36" spans="1:21" x14ac:dyDescent="0.2">
      <c r="A36" s="47" t="s">
        <v>210</v>
      </c>
      <c r="B36" s="46" t="s">
        <v>259</v>
      </c>
      <c r="C36" s="29">
        <v>24</v>
      </c>
      <c r="D36" s="27">
        <v>154.57499999999999</v>
      </c>
      <c r="E36" s="28">
        <v>80.400000000000006</v>
      </c>
      <c r="F36" s="28">
        <v>6.8</v>
      </c>
      <c r="G36" s="27">
        <v>138.619</v>
      </c>
      <c r="H36" s="28">
        <v>45.5</v>
      </c>
      <c r="I36" s="28">
        <v>4.5999999999999996</v>
      </c>
      <c r="J36" s="31">
        <f t="shared" si="0"/>
        <v>34.900000000000006</v>
      </c>
      <c r="K36" s="45">
        <f t="shared" si="1"/>
        <v>15.956</v>
      </c>
      <c r="L36" s="27">
        <v>48.68</v>
      </c>
      <c r="M36" s="28">
        <v>68.7</v>
      </c>
      <c r="N36" s="28">
        <v>0</v>
      </c>
      <c r="O36" s="27">
        <v>33.191000000000003</v>
      </c>
      <c r="P36" s="28">
        <v>48.2</v>
      </c>
      <c r="Q36" s="28">
        <v>0</v>
      </c>
      <c r="R36" s="31">
        <f t="shared" si="2"/>
        <v>20.5</v>
      </c>
      <c r="S36" s="45">
        <f t="shared" si="3"/>
        <v>15.489000000000001</v>
      </c>
      <c r="T36" s="27">
        <v>1.6930000000000001</v>
      </c>
      <c r="U36" s="27">
        <v>6.1340000000000003</v>
      </c>
    </row>
    <row r="37" spans="1:21" x14ac:dyDescent="0.2">
      <c r="A37" s="47" t="s">
        <v>211</v>
      </c>
      <c r="B37" s="46" t="s">
        <v>87</v>
      </c>
      <c r="C37" s="29">
        <v>24</v>
      </c>
      <c r="D37" s="27">
        <v>152.27000000000001</v>
      </c>
      <c r="E37" s="28">
        <v>83.1</v>
      </c>
      <c r="F37" s="28">
        <v>6.8</v>
      </c>
      <c r="G37" s="27">
        <v>137.46</v>
      </c>
      <c r="H37" s="28">
        <v>46.3</v>
      </c>
      <c r="I37" s="28">
        <v>4.5999999999999996</v>
      </c>
      <c r="J37" s="31">
        <f t="shared" si="0"/>
        <v>36.799999999999997</v>
      </c>
      <c r="K37" s="45">
        <f t="shared" si="1"/>
        <v>14.81</v>
      </c>
      <c r="L37" s="27">
        <v>47.125999999999998</v>
      </c>
      <c r="M37" s="28">
        <v>69</v>
      </c>
      <c r="N37" s="28">
        <v>0</v>
      </c>
      <c r="O37" s="27">
        <v>32.720999999999997</v>
      </c>
      <c r="P37" s="28">
        <v>48.2</v>
      </c>
      <c r="Q37" s="28">
        <v>0</v>
      </c>
      <c r="R37" s="31">
        <f t="shared" si="2"/>
        <v>20.799999999999997</v>
      </c>
      <c r="S37" s="45">
        <f t="shared" si="3"/>
        <v>14.404999999999999</v>
      </c>
      <c r="T37" s="27">
        <v>1.6259999999999999</v>
      </c>
      <c r="U37" s="27">
        <v>6.3040000000000003</v>
      </c>
    </row>
    <row r="38" spans="1:21" x14ac:dyDescent="0.2">
      <c r="A38" s="47" t="s">
        <v>212</v>
      </c>
      <c r="B38" s="46" t="s">
        <v>87</v>
      </c>
      <c r="C38" s="29">
        <v>24</v>
      </c>
      <c r="D38" s="27">
        <v>148.50899999999999</v>
      </c>
      <c r="E38" s="28">
        <v>87</v>
      </c>
      <c r="F38" s="28">
        <v>6.7</v>
      </c>
      <c r="G38" s="27">
        <v>131.57599999999999</v>
      </c>
      <c r="H38" s="28">
        <v>46.9</v>
      </c>
      <c r="I38" s="28">
        <v>4.5999999999999996</v>
      </c>
      <c r="J38" s="31">
        <f t="shared" si="0"/>
        <v>40.1</v>
      </c>
      <c r="K38" s="45">
        <f t="shared" si="1"/>
        <v>16.933</v>
      </c>
      <c r="L38" s="27">
        <v>47.83</v>
      </c>
      <c r="M38" s="28">
        <v>69.8</v>
      </c>
      <c r="N38" s="28">
        <v>0</v>
      </c>
      <c r="O38" s="27">
        <v>31.263999999999999</v>
      </c>
      <c r="P38" s="28">
        <v>48.4</v>
      </c>
      <c r="Q38" s="28">
        <v>0</v>
      </c>
      <c r="R38" s="31">
        <f t="shared" si="2"/>
        <v>21.4</v>
      </c>
      <c r="S38" s="45">
        <f t="shared" si="3"/>
        <v>16.565999999999999</v>
      </c>
      <c r="T38" s="27">
        <v>1.772</v>
      </c>
      <c r="U38" s="27">
        <v>6.7489999999999997</v>
      </c>
    </row>
    <row r="39" spans="1:21" x14ac:dyDescent="0.2">
      <c r="A39" s="47" t="s">
        <v>213</v>
      </c>
      <c r="B39" s="46" t="s">
        <v>259</v>
      </c>
      <c r="C39" s="29">
        <v>24</v>
      </c>
      <c r="D39" s="27">
        <v>149.74199999999999</v>
      </c>
      <c r="E39" s="28">
        <v>88.2</v>
      </c>
      <c r="F39" s="28">
        <v>6.7</v>
      </c>
      <c r="G39" s="27">
        <v>131.107</v>
      </c>
      <c r="H39" s="28">
        <v>47.6</v>
      </c>
      <c r="I39" s="28">
        <v>4.5999999999999996</v>
      </c>
      <c r="J39" s="31">
        <f t="shared" si="0"/>
        <v>40.6</v>
      </c>
      <c r="K39" s="45">
        <f t="shared" si="1"/>
        <v>18.635000000000002</v>
      </c>
      <c r="L39" s="27">
        <v>49.026000000000003</v>
      </c>
      <c r="M39" s="28">
        <v>70</v>
      </c>
      <c r="N39" s="28">
        <v>0</v>
      </c>
      <c r="O39" s="27">
        <v>30.757000000000001</v>
      </c>
      <c r="P39" s="28">
        <v>48.8</v>
      </c>
      <c r="Q39" s="28">
        <v>0</v>
      </c>
      <c r="R39" s="31">
        <f t="shared" si="2"/>
        <v>21.200000000000003</v>
      </c>
      <c r="S39" s="45">
        <f t="shared" si="3"/>
        <v>18.268999999999998</v>
      </c>
      <c r="T39" s="27">
        <v>1.8740000000000001</v>
      </c>
      <c r="U39" s="27">
        <v>6.9720000000000004</v>
      </c>
    </row>
    <row r="40" spans="1:21" x14ac:dyDescent="0.2">
      <c r="A40" s="47" t="s">
        <v>214</v>
      </c>
      <c r="B40" s="46" t="s">
        <v>259</v>
      </c>
      <c r="C40" s="29">
        <v>24</v>
      </c>
      <c r="D40" s="27">
        <v>145.678</v>
      </c>
      <c r="E40" s="28">
        <v>89.3</v>
      </c>
      <c r="F40" s="28">
        <v>6.7</v>
      </c>
      <c r="G40" s="27">
        <v>130.89099999999999</v>
      </c>
      <c r="H40" s="28">
        <v>47.5</v>
      </c>
      <c r="I40" s="28">
        <v>4.7</v>
      </c>
      <c r="J40" s="31">
        <f t="shared" si="0"/>
        <v>41.8</v>
      </c>
      <c r="K40" s="45">
        <f t="shared" si="1"/>
        <v>14.787000000000001</v>
      </c>
      <c r="L40" s="27">
        <v>45.531999999999996</v>
      </c>
      <c r="M40" s="28">
        <v>70.400000000000006</v>
      </c>
      <c r="N40" s="28">
        <v>0</v>
      </c>
      <c r="O40" s="27">
        <v>31.084</v>
      </c>
      <c r="P40" s="28">
        <v>48.4</v>
      </c>
      <c r="Q40" s="28">
        <v>0</v>
      </c>
      <c r="R40" s="31">
        <f t="shared" si="2"/>
        <v>22.000000000000007</v>
      </c>
      <c r="S40" s="45">
        <f t="shared" si="3"/>
        <v>14.448</v>
      </c>
      <c r="T40" s="27">
        <v>1.649</v>
      </c>
      <c r="U40" s="27">
        <v>6.8010000000000002</v>
      </c>
    </row>
    <row r="41" spans="1:21" x14ac:dyDescent="0.2">
      <c r="A41" s="47" t="s">
        <v>215</v>
      </c>
      <c r="B41" s="46" t="s">
        <v>87</v>
      </c>
      <c r="C41" s="29">
        <v>24</v>
      </c>
      <c r="D41" s="27">
        <v>136.625</v>
      </c>
      <c r="E41" s="28">
        <v>90.6</v>
      </c>
      <c r="F41" s="28">
        <v>6.5</v>
      </c>
      <c r="G41" s="27">
        <v>120.639</v>
      </c>
      <c r="H41" s="28">
        <v>46.7</v>
      </c>
      <c r="I41" s="28">
        <v>4.5999999999999996</v>
      </c>
      <c r="J41" s="31">
        <f t="shared" si="0"/>
        <v>43.899999999999991</v>
      </c>
      <c r="K41" s="45">
        <f t="shared" si="1"/>
        <v>15.986000000000001</v>
      </c>
      <c r="L41" s="27">
        <v>44.975999999999999</v>
      </c>
      <c r="M41" s="28">
        <v>70.5</v>
      </c>
      <c r="N41" s="28">
        <v>0</v>
      </c>
      <c r="O41" s="27">
        <v>29.338999999999999</v>
      </c>
      <c r="P41" s="28">
        <v>48.1</v>
      </c>
      <c r="Q41" s="28">
        <v>0</v>
      </c>
      <c r="R41" s="31">
        <f t="shared" si="2"/>
        <v>22.4</v>
      </c>
      <c r="S41" s="45">
        <f t="shared" si="3"/>
        <v>15.637</v>
      </c>
      <c r="T41" s="27">
        <v>1.706</v>
      </c>
      <c r="U41" s="27">
        <v>6.7670000000000003</v>
      </c>
    </row>
    <row r="42" spans="1:21" x14ac:dyDescent="0.2">
      <c r="A42" s="47" t="s">
        <v>216</v>
      </c>
      <c r="B42" s="46" t="s">
        <v>87</v>
      </c>
      <c r="C42" s="29">
        <v>24</v>
      </c>
      <c r="D42" s="27">
        <v>139.27099999999999</v>
      </c>
      <c r="E42" s="28">
        <v>90.7</v>
      </c>
      <c r="F42" s="28">
        <v>6.4</v>
      </c>
      <c r="G42" s="27">
        <v>123.173</v>
      </c>
      <c r="H42" s="28">
        <v>47</v>
      </c>
      <c r="I42" s="28">
        <v>4.5999999999999996</v>
      </c>
      <c r="J42" s="31">
        <f t="shared" si="0"/>
        <v>43.7</v>
      </c>
      <c r="K42" s="45">
        <f t="shared" si="1"/>
        <v>16.097999999999999</v>
      </c>
      <c r="L42" s="27">
        <v>44.302</v>
      </c>
      <c r="M42" s="28">
        <v>70.5</v>
      </c>
      <c r="N42" s="28">
        <v>0</v>
      </c>
      <c r="O42" s="27">
        <v>28.501999999999999</v>
      </c>
      <c r="P42" s="28">
        <v>48</v>
      </c>
      <c r="Q42" s="28">
        <v>0</v>
      </c>
      <c r="R42" s="31">
        <f t="shared" si="2"/>
        <v>22.5</v>
      </c>
      <c r="S42" s="45">
        <f t="shared" si="3"/>
        <v>15.8</v>
      </c>
      <c r="T42" s="27">
        <v>1.7</v>
      </c>
      <c r="U42" s="27">
        <v>6.8540000000000001</v>
      </c>
    </row>
    <row r="43" spans="1:21" x14ac:dyDescent="0.2">
      <c r="A43" s="47" t="s">
        <v>217</v>
      </c>
      <c r="B43" s="46" t="s">
        <v>87</v>
      </c>
      <c r="C43" s="29">
        <v>24</v>
      </c>
      <c r="D43" s="27">
        <v>147.96799999999999</v>
      </c>
      <c r="E43" s="28">
        <v>90.5</v>
      </c>
      <c r="F43" s="28">
        <v>6.4</v>
      </c>
      <c r="G43" s="27">
        <v>132.81299999999999</v>
      </c>
      <c r="H43" s="28">
        <v>48.2</v>
      </c>
      <c r="I43" s="28">
        <v>4.4000000000000004</v>
      </c>
      <c r="J43" s="31">
        <f t="shared" si="0"/>
        <v>42.3</v>
      </c>
      <c r="K43" s="45">
        <f t="shared" si="1"/>
        <v>15.154999999999999</v>
      </c>
      <c r="L43" s="27">
        <v>42.957000000000001</v>
      </c>
      <c r="M43" s="28">
        <v>70.5</v>
      </c>
      <c r="N43" s="28">
        <v>0</v>
      </c>
      <c r="O43" s="27">
        <v>28.076000000000001</v>
      </c>
      <c r="P43" s="28">
        <v>48.3</v>
      </c>
      <c r="Q43" s="28">
        <v>0</v>
      </c>
      <c r="R43" s="31">
        <f t="shared" si="2"/>
        <v>22.200000000000003</v>
      </c>
      <c r="S43" s="45">
        <f t="shared" si="3"/>
        <v>14.881</v>
      </c>
      <c r="T43" s="27">
        <v>1.621</v>
      </c>
      <c r="U43" s="27">
        <v>6.9950000000000001</v>
      </c>
    </row>
    <row r="44" spans="1:21" x14ac:dyDescent="0.2">
      <c r="A44" s="47" t="s">
        <v>218</v>
      </c>
      <c r="B44" s="46" t="s">
        <v>87</v>
      </c>
      <c r="C44" s="29">
        <v>24</v>
      </c>
      <c r="D44" s="27">
        <v>152.46700000000001</v>
      </c>
      <c r="E44" s="28">
        <v>91.4</v>
      </c>
      <c r="F44" s="28">
        <v>6.6</v>
      </c>
      <c r="G44" s="27">
        <v>137.524</v>
      </c>
      <c r="H44" s="28">
        <v>49.8</v>
      </c>
      <c r="I44" s="28">
        <v>4.4000000000000004</v>
      </c>
      <c r="J44" s="31">
        <f t="shared" si="0"/>
        <v>41.600000000000009</v>
      </c>
      <c r="K44" s="45">
        <f t="shared" si="1"/>
        <v>14.943</v>
      </c>
      <c r="L44" s="27">
        <v>42.85</v>
      </c>
      <c r="M44" s="28">
        <v>70.400000000000006</v>
      </c>
      <c r="N44" s="28">
        <v>0</v>
      </c>
      <c r="O44" s="27">
        <v>28.219000000000001</v>
      </c>
      <c r="P44" s="28">
        <v>48.4</v>
      </c>
      <c r="Q44" s="28">
        <v>0</v>
      </c>
      <c r="R44" s="31">
        <f t="shared" si="2"/>
        <v>22.000000000000007</v>
      </c>
      <c r="S44" s="45">
        <f t="shared" si="3"/>
        <v>14.631</v>
      </c>
      <c r="T44" s="27">
        <v>1.601</v>
      </c>
      <c r="U44" s="27">
        <v>7.1059999999999999</v>
      </c>
    </row>
    <row r="45" spans="1:21" x14ac:dyDescent="0.2">
      <c r="A45" s="47" t="s">
        <v>219</v>
      </c>
      <c r="B45" s="46" t="s">
        <v>259</v>
      </c>
      <c r="C45" s="29">
        <v>24</v>
      </c>
      <c r="D45" s="27">
        <v>154.34200000000001</v>
      </c>
      <c r="E45" s="28">
        <v>90.4</v>
      </c>
      <c r="F45" s="28">
        <v>6.6</v>
      </c>
      <c r="G45" s="27">
        <v>138.191</v>
      </c>
      <c r="H45" s="28">
        <v>49.9</v>
      </c>
      <c r="I45" s="28">
        <v>4.5</v>
      </c>
      <c r="J45" s="31">
        <f>E45-H45</f>
        <v>40.500000000000007</v>
      </c>
      <c r="K45" s="45">
        <f>ROUND(D45-G45,3)</f>
        <v>16.151</v>
      </c>
      <c r="L45" s="27">
        <v>43.963000000000001</v>
      </c>
      <c r="M45" s="28">
        <v>70.2</v>
      </c>
      <c r="N45" s="28">
        <v>0</v>
      </c>
      <c r="O45" s="27">
        <v>28.132999999999999</v>
      </c>
      <c r="P45" s="28">
        <v>48.2</v>
      </c>
      <c r="Q45" s="28">
        <v>0</v>
      </c>
      <c r="R45" s="31">
        <f>M45-P45</f>
        <v>22</v>
      </c>
      <c r="S45" s="45">
        <f>ROUND(L45-O45,3)</f>
        <v>15.83</v>
      </c>
      <c r="T45" s="27">
        <v>1.679</v>
      </c>
      <c r="U45" s="27">
        <v>7.0620000000000003</v>
      </c>
    </row>
    <row r="46" spans="1:21" x14ac:dyDescent="0.2">
      <c r="A46" s="47" t="s">
        <v>220</v>
      </c>
      <c r="B46" s="46" t="s">
        <v>87</v>
      </c>
      <c r="C46" s="29">
        <v>24</v>
      </c>
      <c r="D46" s="27">
        <v>153.61199999999999</v>
      </c>
      <c r="E46" s="28">
        <v>92</v>
      </c>
      <c r="F46" s="28">
        <v>6.5</v>
      </c>
      <c r="G46" s="27">
        <v>133.393</v>
      </c>
      <c r="H46" s="28">
        <v>49.9</v>
      </c>
      <c r="I46" s="28">
        <v>4.5</v>
      </c>
      <c r="J46" s="31">
        <f>E46-H46</f>
        <v>42.1</v>
      </c>
      <c r="K46" s="45">
        <f>ROUND(D46-G46,3)</f>
        <v>20.219000000000001</v>
      </c>
      <c r="L46" s="27">
        <v>46.804000000000002</v>
      </c>
      <c r="M46" s="28">
        <v>70.3</v>
      </c>
      <c r="N46" s="28">
        <v>0</v>
      </c>
      <c r="O46" s="27">
        <v>26.917000000000002</v>
      </c>
      <c r="P46" s="28">
        <v>48.5</v>
      </c>
      <c r="Q46" s="28">
        <v>0</v>
      </c>
      <c r="R46" s="31">
        <f>M46-P46</f>
        <v>21.799999999999997</v>
      </c>
      <c r="S46" s="45">
        <f>ROUND(L46-O46,3)</f>
        <v>19.887</v>
      </c>
      <c r="T46" s="27">
        <v>1.9279999999999999</v>
      </c>
      <c r="U46" s="27">
        <v>7.4880000000000004</v>
      </c>
    </row>
    <row r="47" spans="1:21" x14ac:dyDescent="0.2">
      <c r="A47" s="47" t="s">
        <v>221</v>
      </c>
      <c r="B47" s="46" t="s">
        <v>259</v>
      </c>
      <c r="C47" s="29">
        <v>24</v>
      </c>
      <c r="D47" s="27">
        <v>147.56200000000001</v>
      </c>
      <c r="E47" s="28">
        <v>91.6</v>
      </c>
      <c r="F47" s="28">
        <v>6.5</v>
      </c>
      <c r="G47" s="27">
        <v>131.517</v>
      </c>
      <c r="H47" s="28">
        <v>48.9</v>
      </c>
      <c r="I47" s="28">
        <v>4.5</v>
      </c>
      <c r="J47" s="31">
        <f>E47-H47</f>
        <v>42.699999999999996</v>
      </c>
      <c r="K47" s="45">
        <f>ROUND(D47-G47,3)</f>
        <v>16.045000000000002</v>
      </c>
      <c r="L47" s="27">
        <v>43.106000000000002</v>
      </c>
      <c r="M47" s="28">
        <v>70.5</v>
      </c>
      <c r="N47" s="28">
        <v>0</v>
      </c>
      <c r="O47" s="27">
        <v>27.37</v>
      </c>
      <c r="P47" s="28">
        <v>48.3</v>
      </c>
      <c r="Q47" s="28">
        <v>0</v>
      </c>
      <c r="R47" s="31">
        <f>M47-P47</f>
        <v>22.200000000000003</v>
      </c>
      <c r="S47" s="45">
        <f>ROUND(L47-O47,3)</f>
        <v>15.736000000000001</v>
      </c>
      <c r="T47" s="27">
        <v>1.667</v>
      </c>
      <c r="U47" s="27">
        <v>7.0960000000000001</v>
      </c>
    </row>
    <row r="48" spans="1:21" x14ac:dyDescent="0.2">
      <c r="A48" s="29" t="s">
        <v>16</v>
      </c>
      <c r="B48" s="29"/>
      <c r="C48" s="29"/>
      <c r="D48" s="27">
        <f>ROUND(AVERAGE(D17:D47),3)</f>
        <v>153.03399999999999</v>
      </c>
      <c r="E48" s="28">
        <f>ROUND(AVERAGE(E17:E47),1)</f>
        <v>81.099999999999994</v>
      </c>
      <c r="F48" s="33">
        <f>IF(SUM(F17:F47)=0,0,ROUND(AVERAGE(F17:F47),1))</f>
        <v>6.7</v>
      </c>
      <c r="G48" s="27">
        <f>ROUND(AVERAGE(G17:G47),3)</f>
        <v>136.63800000000001</v>
      </c>
      <c r="H48" s="28">
        <f>ROUND(AVERAGE(H17:H47),1)</f>
        <v>45.9</v>
      </c>
      <c r="I48" s="33">
        <f>IF(SUM(I17:I47)=0,0,ROUND(AVERAGE(I17:I47),1))</f>
        <v>4.5999999999999996</v>
      </c>
      <c r="J48" s="31">
        <f>ROUND(AVERAGE(J17:J47),1)</f>
        <v>35.1</v>
      </c>
      <c r="K48" s="27">
        <f>ROUND(AVERAGE(K17:K47),3)</f>
        <v>16.396000000000001</v>
      </c>
      <c r="L48" s="27">
        <f>ROUND(AVERAGE(L17:L47),3)</f>
        <v>48.069000000000003</v>
      </c>
      <c r="M48" s="28">
        <f>ROUND(AVERAGE(M17:M47),1)</f>
        <v>69.099999999999994</v>
      </c>
      <c r="N48" s="32">
        <f>IF(SUM(N17:N47)=0,0,ROUND(AVERAGE(N17:N47),1))</f>
        <v>0</v>
      </c>
      <c r="O48" s="27">
        <f>ROUND(AVERAGE(O17:O47),3)</f>
        <v>32.171999999999997</v>
      </c>
      <c r="P48" s="28">
        <f>ROUND(AVERAGE(P17:P47),1)</f>
        <v>48.4</v>
      </c>
      <c r="Q48" s="32">
        <f>IF(SUM(Q17:Q47)=0,0,ROUND(AVERAGE(Q17:Q47),1))</f>
        <v>0</v>
      </c>
      <c r="R48" s="31">
        <f>ROUND(AVERAGE(R17:R47),1)</f>
        <v>20.6</v>
      </c>
      <c r="S48" s="27">
        <f>ROUND(AVERAGE(S17:S47),3)</f>
        <v>15.897</v>
      </c>
      <c r="T48" s="27"/>
      <c r="U48" s="27"/>
    </row>
    <row r="49" spans="1:21" x14ac:dyDescent="0.2">
      <c r="A49" s="29" t="s">
        <v>15</v>
      </c>
      <c r="B49" s="29"/>
      <c r="C49" s="29">
        <f>SUM(C17:C47)</f>
        <v>744</v>
      </c>
      <c r="D49" s="27">
        <f>SUM(D17:D47)</f>
        <v>4744.0469999999996</v>
      </c>
      <c r="E49" s="28"/>
      <c r="F49" s="28"/>
      <c r="G49" s="27">
        <f>SUM(G17:G47)</f>
        <v>4235.7859999999991</v>
      </c>
      <c r="H49" s="28"/>
      <c r="I49" s="28"/>
      <c r="J49" s="28"/>
      <c r="K49" s="27">
        <f>SUM(K17:K47)</f>
        <v>508.26100000000002</v>
      </c>
      <c r="L49" s="27">
        <f>SUM(L17:L47)</f>
        <v>1490.127</v>
      </c>
      <c r="M49" s="28"/>
      <c r="N49" s="28"/>
      <c r="O49" s="27">
        <f>SUM(O17:O47)</f>
        <v>997.31899999999996</v>
      </c>
      <c r="P49" s="28"/>
      <c r="Q49" s="28"/>
      <c r="R49" s="28"/>
      <c r="S49" s="87">
        <f>SUM(S17:S47)</f>
        <v>492.80799999999988</v>
      </c>
      <c r="T49" s="27">
        <f>SUM(T17:T47)</f>
        <v>52.935000000000009</v>
      </c>
      <c r="U49" s="27">
        <f>SUM(U17:U47)</f>
        <v>189.51500000000001</v>
      </c>
    </row>
    <row r="50" spans="1:2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2">
      <c r="A51" s="1" t="s">
        <v>14</v>
      </c>
      <c r="B51" s="1"/>
      <c r="C51" s="1"/>
      <c r="D51" s="26">
        <f>IF(SUM(C17:C45)=672,ROUND(AVERAGE(D38:D44)*$AD$52,3),IF(SUM(C17:C46)=696,ROUND(AVERAGE(D39:D45)*$AD$52,3),IF(SUM(C17:C47)=720,ROUND(AVERAGE(D40:D46)*$AD$52,3),IF(SUM(C17:C48)=744,ROUND(AVERAGE(D41:D47)*$AD$52,3),IF(OR(AF52=5,AF52=7,AF52=10,AF52=12),ROUND(AVERAGE(D40:D46)*$AD$52,3),IF(AF52=3,ROUND(AVERAGE(D38:D44)*$AD$52,3),ROUND(AVERAGE(D41:D47)*$AD$52,3)))))))</f>
        <v>0</v>
      </c>
      <c r="E51" s="17"/>
      <c r="F51" s="17"/>
      <c r="G51" s="26">
        <f>IF(SUM(C17:C45)=672,ROUND(AVERAGE(G38:G44)*$AD$52,3),IF(SUM(C17:C46)=696,ROUND(AVERAGE(G39:G45)*$AD$52,3),IF(SUM(C17:C47)=720,ROUND(AVERAGE(G40:G46)*$AD$52,3),IF(SUM(C17:C48)=744,ROUND(AVERAGE(G41:G47)*$AD$52,3),IF(OR(AF52=5,AF52=7,AF52=10,AF52=12),ROUND(AVERAGE(G40:G46)*$AD$52,3),IF(AF52=3,ROUND(AVERAGE(G38:G44)*$AD$52,3),ROUND(AVERAGE(G41:G47)*$AD$52,3)))))))</f>
        <v>0</v>
      </c>
      <c r="H51" s="17"/>
      <c r="I51" s="17"/>
      <c r="J51" s="17"/>
      <c r="K51" s="26">
        <f>IF(SUM(C17:C45)=672,ROUND(AVERAGE(K38:K44)*$AD$52,3),IF(SUM(C17:C46)=696,ROUND(AVERAGE(K39:K45)*$AD$52,3),IF(SUM(C17:C47)=720,ROUND(AVERAGE(K40:K46)*$AD$52,3),IF(SUM(C17:C48)=744,ROUND(AVERAGE(K41:K47)*$AD$52,3),IF(OR(AF52=5,AF52=7,AF52=10,AF52=12),ROUND(AVERAGE(K40:K46)*$AD$52,3),IF(AF52=3,ROUND(AVERAGE(K38:K44)*$AD$52,3),ROUND(AVERAGE(K41:K47)*$AD$52,3)))))))</f>
        <v>0</v>
      </c>
      <c r="L51" s="26">
        <f>IF(SUM(C17:C45)=672,ROUND(AVERAGE(L38:L44)*$AD$52,3),IF(SUM(C17:C46)=696,ROUND(AVERAGE(L39:L45)*$AD$52,3),IF(SUM(C17:C47)=720,ROUND(AVERAGE(L40:L46)*$AD$52,3),IF(SUM(C17:C48)=744,ROUND(AVERAGE(L41:L47)*$AD$52,3),IF(OR(AF52=5,AF52=7,AF52=10,AF52=12),ROUND(AVERAGE(L40:L46)*$AD$52,3),IF(AF52=3,ROUND(AVERAGE(L38:L44)*$AD$52,3),ROUND(AVERAGE(L41:L47)*$AD$52,3)))))))</f>
        <v>0</v>
      </c>
      <c r="M51" s="17"/>
      <c r="N51" s="17"/>
      <c r="O51" s="26">
        <f>IF(SUM(C17:C45)=672,ROUND(AVERAGE(O38:O44)*$AD$52,3),IF(SUM(C17:C46)=696,ROUND(AVERAGE(O39:O45)*$AD$52,3),IF(SUM(C17:C47)=720,ROUND(AVERAGE(O40:O46)*$AD$52,3),IF(SUM(C17:C48)=744,ROUND(AVERAGE(O41:O47)*$AD$52,3),IF(OR(AF52=5,AF52=7,AF52=10,AF52=12),ROUND(AVERAGE(O40:O46)*$AD$52,3),IF(AF52=3,ROUND(AVERAGE(O38:O44)*$AD$52,3),ROUND(AVERAGE(O41:O47)*$AD$52,3)))))))</f>
        <v>0</v>
      </c>
      <c r="P51" s="17"/>
      <c r="Q51" s="17"/>
      <c r="R51" s="17"/>
      <c r="S51" s="26">
        <f>IF(SUM(C17:C45)=672,ROUND(AVERAGE(S38:S44)*$AD$52,3),IF(SUM(C17:C46)=696,ROUND(AVERAGE(S39:S45)*$AD$52,3),IF(SUM(C17:C47)=720,ROUND(AVERAGE(S40:S46)*$AD$52,3),IF(SUM(C17:C48)=744,ROUND(AVERAGE(S41:S47)*$AD$52,3),IF(OR(AF52=5,AF52=7,AF52=10,AF52=12),ROUND(AVERAGE(S40:S46)*$AD$52,3),IF(AF52=3,ROUND(AVERAGE(S38:S44)*$AD$52,3),ROUND(AVERAGE(S41:S47)*$AD$52,3)))))))</f>
        <v>0</v>
      </c>
      <c r="T51" s="26">
        <f>IF(SUM(C17:C45)=672,ROUND(AVERAGE(T38:T44)*$AD$52,3),IF(SUM(C17:C46)=696,ROUND(AVERAGE(T39:T45)*$AD$52,3),IF(SUM(C17:C47)=720,ROUND(AVERAGE(T40:T46)*$AD$52,3),IF(SUM(C17:C48)=744,ROUND(AVERAGE(T41:T47)*$AD$52,3),IF(OR(AF52=5,AF52=7,AF52=10,AF52=12),ROUND(AVERAGE(T40:T46)*$AD$52,3),IF(AF52=3,ROUND(AVERAGE(T38:T44)*$AD$52,3),ROUND(AVERAGE(T41:T47)*$AD$52,3)))))))</f>
        <v>0</v>
      </c>
      <c r="U51" s="26">
        <f>IF(SUM(C17:C45)=672,ROUND(AVERAGE(U38:U44)*$AD$52,3),IF(SUM(C17:C46)=696,ROUND(AVERAGE(U39:U45)*$AD$52,3),IF(SUM(C17:C47)=720,ROUND(AVERAGE(U40:U46)*$AD$52,3),IF(SUM(C17:C48)=744,ROUND(AVERAGE(U41:U47)*$AD$52,3),IF(OR(AF52=5,AF52=7,AF52=10,AF52=12),ROUND(AVERAGE(U40:U46)*$AD$52,3),IF(AF52=3,ROUND(AVERAGE(U38:U44)*$AD$52,3),ROUND(AVERAGE(U41:U47)*$AD$52,3)))))))</f>
        <v>0</v>
      </c>
    </row>
    <row r="52" spans="1:21" x14ac:dyDescent="0.2">
      <c r="A52" s="1" t="s">
        <v>13</v>
      </c>
      <c r="B52" s="1"/>
      <c r="C52" s="1"/>
      <c r="D52" s="23">
        <f>-'[3]12-17'!D50</f>
        <v>-1397.29</v>
      </c>
      <c r="E52" s="17"/>
      <c r="F52" s="17"/>
      <c r="G52" s="23">
        <f>-'[3]12-17'!G50</f>
        <v>-1245.8340000000001</v>
      </c>
      <c r="H52" s="17"/>
      <c r="I52" s="17"/>
      <c r="J52" s="17"/>
      <c r="K52" s="23">
        <f>-'[3]12-17'!K50</f>
        <v>-151.45599999999999</v>
      </c>
      <c r="L52" s="23">
        <f>-'[3]12-17'!L50</f>
        <v>-440.53800000000001</v>
      </c>
      <c r="M52" s="24"/>
      <c r="N52" s="24"/>
      <c r="O52" s="23">
        <f>-'[3]12-17'!O50</f>
        <v>-293.34899999999999</v>
      </c>
      <c r="P52" s="17"/>
      <c r="Q52" s="17"/>
      <c r="R52" s="17"/>
      <c r="S52" s="23">
        <f>-'[3]12-17'!S50</f>
        <v>-147.19</v>
      </c>
      <c r="T52" s="23">
        <f>-'[3]12-17'!T50</f>
        <v>-15.548</v>
      </c>
      <c r="U52" s="23">
        <f>-'[3]12-17'!U50</f>
        <v>-53.61</v>
      </c>
    </row>
    <row r="53" spans="1:21" x14ac:dyDescent="0.2">
      <c r="A53" s="1" t="s">
        <v>11</v>
      </c>
      <c r="B53" s="1"/>
      <c r="C53" s="1"/>
      <c r="D53" s="17">
        <f>D49+D51+D52</f>
        <v>3346.7569999999996</v>
      </c>
      <c r="E53" s="17"/>
      <c r="F53" s="17"/>
      <c r="G53" s="17">
        <f>G49+G51+G52</f>
        <v>2989.9519999999993</v>
      </c>
      <c r="H53" s="17"/>
      <c r="I53" s="17"/>
      <c r="J53" s="17"/>
      <c r="K53" s="17">
        <f>K49+K51+K52</f>
        <v>356.80500000000006</v>
      </c>
      <c r="L53" s="17">
        <f>L49+L51+L52</f>
        <v>1049.5889999999999</v>
      </c>
      <c r="M53" s="17"/>
      <c r="N53" s="17"/>
      <c r="O53" s="17">
        <f>O49+O51+O52</f>
        <v>703.97</v>
      </c>
      <c r="P53" s="17"/>
      <c r="Q53" s="17"/>
      <c r="R53" s="17"/>
      <c r="S53" s="18">
        <f>S49+S51+S52</f>
        <v>345.61799999999988</v>
      </c>
      <c r="T53" s="17">
        <f>T49+T51+T52</f>
        <v>37.387000000000008</v>
      </c>
      <c r="U53" s="17">
        <f>U49+U51+U52</f>
        <v>135.90500000000003</v>
      </c>
    </row>
    <row r="54" spans="1:21" ht="15.75" x14ac:dyDescent="0.25">
      <c r="A54" s="11" t="s">
        <v>10</v>
      </c>
      <c r="B54" s="11">
        <v>1</v>
      </c>
      <c r="C54" s="13" t="s">
        <v>9</v>
      </c>
      <c r="D54" s="13">
        <f>ROUND(S53,0)</f>
        <v>346</v>
      </c>
      <c r="E54" s="11" t="s">
        <v>8</v>
      </c>
      <c r="F54" s="11">
        <f>ROUND(T53-D54*0.98*B54/1000,2)</f>
        <v>37.049999999999997</v>
      </c>
      <c r="G54" s="11" t="s">
        <v>7</v>
      </c>
      <c r="H54" s="11">
        <f>ROUND(U53-T53,2)</f>
        <v>98.52</v>
      </c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x14ac:dyDescent="0.2">
      <c r="A55" s="1"/>
      <c r="B55" s="1"/>
      <c r="C55" s="1"/>
      <c r="D55" s="1"/>
      <c r="E55" s="1"/>
      <c r="F55" s="9"/>
      <c r="G55" s="1"/>
      <c r="H55" s="1"/>
      <c r="I55" s="1"/>
      <c r="J55" s="1"/>
      <c r="K55" s="1"/>
      <c r="L55" s="10"/>
      <c r="M55" s="10"/>
      <c r="N55" s="10"/>
      <c r="O55" s="10"/>
      <c r="P55" s="10"/>
      <c r="Q55" s="1"/>
      <c r="R55" s="1"/>
      <c r="S55" s="1"/>
      <c r="T55" s="10"/>
      <c r="U55" s="1"/>
    </row>
    <row r="56" spans="1:21" x14ac:dyDescent="0.2">
      <c r="A56" s="1" t="s">
        <v>6</v>
      </c>
      <c r="B56" s="1"/>
      <c r="C56" s="1"/>
      <c r="D56" s="1"/>
      <c r="E56" s="1"/>
      <c r="F56" s="9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2">
      <c r="A57" s="1" t="s">
        <v>5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2">
      <c r="A58" s="1" t="s">
        <v>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2">
      <c r="A60" s="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2">
      <c r="A61" s="1" t="s">
        <v>3</v>
      </c>
      <c r="B61" s="1" t="s">
        <v>2</v>
      </c>
      <c r="C61" s="1"/>
      <c r="D61" s="1"/>
      <c r="E61" s="7" t="s">
        <v>1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2">
      <c r="A62" s="1" t="s">
        <v>0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workbookViewId="0">
      <selection activeCell="X26" sqref="X26"/>
    </sheetView>
  </sheetViews>
  <sheetFormatPr defaultRowHeight="12.75" x14ac:dyDescent="0.2"/>
  <sheetData>
    <row r="1" spans="1:22" ht="15.75" x14ac:dyDescent="0.25">
      <c r="A1" s="93"/>
      <c r="B1" s="93"/>
      <c r="C1" s="94" t="s">
        <v>92</v>
      </c>
      <c r="D1" s="93"/>
      <c r="E1" s="94"/>
      <c r="F1" s="94"/>
      <c r="G1" s="94"/>
      <c r="H1" s="94"/>
      <c r="I1" s="94"/>
      <c r="J1" s="95" t="s">
        <v>91</v>
      </c>
      <c r="K1" s="84" t="str">
        <f>A17</f>
        <v>23.12.17</v>
      </c>
      <c r="L1" s="95" t="s">
        <v>90</v>
      </c>
      <c r="M1" s="84">
        <f>K1+DAY(SUM(C17:C47)/24-1)</f>
        <v>43122</v>
      </c>
      <c r="N1" s="93"/>
      <c r="O1" s="93"/>
      <c r="P1" s="93"/>
      <c r="Q1" s="93"/>
      <c r="R1" s="93"/>
      <c r="S1" s="93"/>
      <c r="T1" s="93"/>
      <c r="U1" s="93"/>
      <c r="V1" s="93"/>
    </row>
    <row r="2" spans="1:22" x14ac:dyDescent="0.2">
      <c r="A2" s="93" t="s">
        <v>89</v>
      </c>
      <c r="B2" s="74" t="s">
        <v>88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</row>
    <row r="3" spans="1:22" x14ac:dyDescent="0.2">
      <c r="A3" s="93" t="s">
        <v>86</v>
      </c>
      <c r="B3" s="74" t="s">
        <v>260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74" t="s">
        <v>261</v>
      </c>
      <c r="N3" s="93"/>
      <c r="O3" s="93"/>
      <c r="P3" s="93"/>
      <c r="Q3" s="93"/>
      <c r="R3" s="93"/>
      <c r="S3" s="93"/>
      <c r="T3" s="93"/>
      <c r="U3" s="93"/>
      <c r="V3" s="96" t="s">
        <v>262</v>
      </c>
    </row>
    <row r="4" spans="1:22" x14ac:dyDescent="0.2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1"/>
      <c r="N4" s="93"/>
      <c r="O4" s="93"/>
      <c r="P4" s="93"/>
      <c r="Q4" s="93"/>
      <c r="R4" s="93"/>
      <c r="S4" s="93"/>
      <c r="T4" s="93"/>
      <c r="U4" s="93"/>
      <c r="V4" s="78" t="s">
        <v>79</v>
      </c>
    </row>
    <row r="5" spans="1:22" ht="18" x14ac:dyDescent="0.25">
      <c r="A5" s="94" t="s">
        <v>82</v>
      </c>
      <c r="B5" s="82" t="s">
        <v>263</v>
      </c>
      <c r="C5" s="93"/>
      <c r="D5" s="93"/>
      <c r="E5" s="93"/>
      <c r="F5" s="93"/>
      <c r="G5" s="97"/>
      <c r="H5" s="98"/>
      <c r="I5" s="93"/>
      <c r="J5" s="93"/>
      <c r="K5" s="93"/>
      <c r="L5" s="93"/>
      <c r="M5" s="74" t="s">
        <v>264</v>
      </c>
      <c r="N5" s="93"/>
      <c r="O5" s="93"/>
      <c r="P5" s="93"/>
      <c r="Q5" s="93"/>
      <c r="R5" s="93"/>
      <c r="S5" s="93"/>
      <c r="T5" s="93"/>
      <c r="U5" s="93"/>
      <c r="V5" s="93"/>
    </row>
    <row r="6" spans="1:22" ht="15.75" x14ac:dyDescent="0.25">
      <c r="A6" s="77" t="s">
        <v>265</v>
      </c>
      <c r="B6" s="94"/>
      <c r="C6" s="99"/>
      <c r="D6" s="100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78" t="s">
        <v>266</v>
      </c>
    </row>
    <row r="7" spans="1:22" x14ac:dyDescent="0.2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</row>
    <row r="8" spans="1:22" x14ac:dyDescent="0.2">
      <c r="A8" s="93" t="s">
        <v>267</v>
      </c>
      <c r="B8" s="93"/>
      <c r="C8" s="93"/>
      <c r="D8" s="93"/>
      <c r="E8" s="93"/>
      <c r="F8" s="93" t="s">
        <v>268</v>
      </c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</row>
    <row r="9" spans="1:22" x14ac:dyDescent="0.2">
      <c r="A9" s="93" t="s">
        <v>269</v>
      </c>
      <c r="B9" s="93"/>
      <c r="C9" s="93"/>
      <c r="D9" s="93"/>
      <c r="E9" s="93"/>
      <c r="F9" s="93" t="s">
        <v>270</v>
      </c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</row>
    <row r="10" spans="1:22" x14ac:dyDescent="0.2">
      <c r="A10" s="93" t="s">
        <v>271</v>
      </c>
      <c r="B10" s="93"/>
      <c r="C10" s="93"/>
      <c r="D10" s="93"/>
      <c r="E10" s="93"/>
      <c r="F10" s="93" t="s">
        <v>272</v>
      </c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</row>
    <row r="11" spans="1:22" x14ac:dyDescent="0.2">
      <c r="A11" s="93" t="s">
        <v>273</v>
      </c>
      <c r="B11" s="93"/>
      <c r="C11" s="93"/>
      <c r="D11" s="93"/>
      <c r="E11" s="93"/>
      <c r="F11" s="93" t="s">
        <v>274</v>
      </c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</row>
    <row r="12" spans="1:22" x14ac:dyDescent="0.2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</row>
    <row r="13" spans="1:22" ht="15" x14ac:dyDescent="0.25">
      <c r="A13" s="68" t="s">
        <v>275</v>
      </c>
      <c r="B13" s="68"/>
      <c r="C13" s="68"/>
      <c r="D13" s="67"/>
      <c r="E13" s="101"/>
      <c r="F13" s="67"/>
      <c r="G13" s="101"/>
      <c r="H13" s="101"/>
      <c r="I13" s="67"/>
      <c r="J13" s="101"/>
      <c r="K13" s="101"/>
      <c r="L13" s="101"/>
      <c r="M13" s="101"/>
      <c r="N13" s="101"/>
      <c r="O13" s="101"/>
      <c r="P13" s="101"/>
      <c r="Q13" s="101"/>
      <c r="R13" s="66"/>
      <c r="S13" s="66"/>
      <c r="T13" s="66"/>
      <c r="U13" s="66"/>
      <c r="V13" s="66"/>
    </row>
    <row r="14" spans="1:22" x14ac:dyDescent="0.2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</row>
    <row r="15" spans="1:22" x14ac:dyDescent="0.2">
      <c r="A15" s="102" t="s">
        <v>56</v>
      </c>
      <c r="B15" s="102" t="s">
        <v>55</v>
      </c>
      <c r="C15" s="102" t="s">
        <v>54</v>
      </c>
      <c r="D15" s="102" t="s">
        <v>53</v>
      </c>
      <c r="E15" s="102" t="s">
        <v>52</v>
      </c>
      <c r="F15" s="102" t="s">
        <v>51</v>
      </c>
      <c r="G15" s="102" t="s">
        <v>50</v>
      </c>
      <c r="H15" s="102" t="s">
        <v>49</v>
      </c>
      <c r="I15" s="102" t="s">
        <v>48</v>
      </c>
      <c r="J15" s="102" t="s">
        <v>47</v>
      </c>
      <c r="K15" s="102" t="s">
        <v>46</v>
      </c>
      <c r="L15" s="102" t="s">
        <v>276</v>
      </c>
      <c r="M15" s="102" t="s">
        <v>45</v>
      </c>
      <c r="N15" s="102" t="s">
        <v>44</v>
      </c>
      <c r="O15" s="102" t="s">
        <v>43</v>
      </c>
      <c r="P15" s="102" t="s">
        <v>42</v>
      </c>
      <c r="Q15" s="102" t="s">
        <v>41</v>
      </c>
      <c r="R15" s="102" t="s">
        <v>40</v>
      </c>
      <c r="S15" s="102" t="s">
        <v>39</v>
      </c>
      <c r="T15" s="102" t="s">
        <v>38</v>
      </c>
      <c r="U15" s="102" t="s">
        <v>37</v>
      </c>
      <c r="V15" s="102" t="s">
        <v>36</v>
      </c>
    </row>
    <row r="16" spans="1:22" x14ac:dyDescent="0.2">
      <c r="A16" s="102"/>
      <c r="B16" s="102"/>
      <c r="C16" s="102" t="s">
        <v>29</v>
      </c>
      <c r="D16" s="102" t="s">
        <v>24</v>
      </c>
      <c r="E16" s="102" t="s">
        <v>27</v>
      </c>
      <c r="F16" s="102" t="s">
        <v>28</v>
      </c>
      <c r="G16" s="102" t="s">
        <v>24</v>
      </c>
      <c r="H16" s="102" t="s">
        <v>27</v>
      </c>
      <c r="I16" s="102" t="s">
        <v>28</v>
      </c>
      <c r="J16" s="102" t="s">
        <v>27</v>
      </c>
      <c r="K16" s="102" t="s">
        <v>24</v>
      </c>
      <c r="L16" s="102" t="s">
        <v>25</v>
      </c>
      <c r="M16" s="102" t="s">
        <v>26</v>
      </c>
      <c r="N16" s="102" t="s">
        <v>27</v>
      </c>
      <c r="O16" s="102" t="s">
        <v>28</v>
      </c>
      <c r="P16" s="102" t="s">
        <v>26</v>
      </c>
      <c r="Q16" s="102" t="s">
        <v>27</v>
      </c>
      <c r="R16" s="102" t="s">
        <v>28</v>
      </c>
      <c r="S16" s="102" t="s">
        <v>27</v>
      </c>
      <c r="T16" s="102" t="s">
        <v>26</v>
      </c>
      <c r="U16" s="102" t="s">
        <v>25</v>
      </c>
      <c r="V16" s="102" t="s">
        <v>25</v>
      </c>
    </row>
    <row r="17" spans="1:22" x14ac:dyDescent="0.2">
      <c r="A17" s="103" t="s">
        <v>191</v>
      </c>
      <c r="B17" s="46" t="s">
        <v>105</v>
      </c>
      <c r="C17" s="104">
        <v>24</v>
      </c>
      <c r="D17" s="105">
        <v>113.96</v>
      </c>
      <c r="E17" s="106">
        <v>71.900000000000006</v>
      </c>
      <c r="F17" s="106" t="s">
        <v>94</v>
      </c>
      <c r="G17" s="105">
        <v>115.602</v>
      </c>
      <c r="H17" s="106">
        <v>45.3</v>
      </c>
      <c r="I17" s="106" t="s">
        <v>94</v>
      </c>
      <c r="J17" s="107">
        <f t="shared" ref="J17:J43" si="0">E17-H17</f>
        <v>26.600000000000009</v>
      </c>
      <c r="K17" s="45">
        <f t="shared" ref="K17:K43" si="1">ROUND(D17-G17,3)</f>
        <v>-1.6419999999999999</v>
      </c>
      <c r="L17" s="104">
        <v>2.9569999999999999</v>
      </c>
      <c r="M17" s="105">
        <v>35.823999999999998</v>
      </c>
      <c r="N17" s="106">
        <v>64.7</v>
      </c>
      <c r="O17" s="106" t="s">
        <v>94</v>
      </c>
      <c r="P17" s="105">
        <v>18.381</v>
      </c>
      <c r="Q17" s="106">
        <v>47.2</v>
      </c>
      <c r="R17" s="106" t="s">
        <v>94</v>
      </c>
      <c r="S17" s="107">
        <f t="shared" ref="S17:S43" si="2">N17-Q17</f>
        <v>17.5</v>
      </c>
      <c r="T17" s="45">
        <f t="shared" ref="T17:T43" si="3">ROUND(M17-P17,3)</f>
        <v>17.443000000000001</v>
      </c>
      <c r="U17" s="104">
        <v>1.415</v>
      </c>
      <c r="V17" s="104">
        <f t="shared" ref="V17:V47" si="4">ROUND(L17+U17,3)</f>
        <v>4.3719999999999999</v>
      </c>
    </row>
    <row r="18" spans="1:22" x14ac:dyDescent="0.2">
      <c r="A18" s="103" t="s">
        <v>192</v>
      </c>
      <c r="B18" s="46" t="s">
        <v>105</v>
      </c>
      <c r="C18" s="104">
        <v>24</v>
      </c>
      <c r="D18" s="105">
        <v>113.94499999999999</v>
      </c>
      <c r="E18" s="106">
        <v>72.2</v>
      </c>
      <c r="F18" s="106" t="s">
        <v>94</v>
      </c>
      <c r="G18" s="105">
        <v>115.542</v>
      </c>
      <c r="H18" s="106">
        <v>45.7</v>
      </c>
      <c r="I18" s="106" t="s">
        <v>94</v>
      </c>
      <c r="J18" s="107">
        <f t="shared" si="0"/>
        <v>26.5</v>
      </c>
      <c r="K18" s="45">
        <f t="shared" si="1"/>
        <v>-1.597</v>
      </c>
      <c r="L18" s="104">
        <v>2.9470000000000001</v>
      </c>
      <c r="M18" s="105">
        <v>36.524000000000001</v>
      </c>
      <c r="N18" s="106">
        <v>64.8</v>
      </c>
      <c r="O18" s="106" t="s">
        <v>94</v>
      </c>
      <c r="P18" s="105">
        <v>18.686</v>
      </c>
      <c r="Q18" s="106">
        <v>47.5</v>
      </c>
      <c r="R18" s="106" t="s">
        <v>94</v>
      </c>
      <c r="S18" s="107">
        <f t="shared" si="2"/>
        <v>17.299999999999997</v>
      </c>
      <c r="T18" s="45">
        <f t="shared" si="3"/>
        <v>17.838000000000001</v>
      </c>
      <c r="U18" s="104">
        <v>1.444</v>
      </c>
      <c r="V18" s="104">
        <f t="shared" si="4"/>
        <v>4.391</v>
      </c>
    </row>
    <row r="19" spans="1:22" x14ac:dyDescent="0.2">
      <c r="A19" s="103" t="s">
        <v>193</v>
      </c>
      <c r="B19" s="46" t="s">
        <v>277</v>
      </c>
      <c r="C19" s="104">
        <v>24</v>
      </c>
      <c r="D19" s="105">
        <v>113.155</v>
      </c>
      <c r="E19" s="106">
        <v>72.2</v>
      </c>
      <c r="F19" s="106" t="s">
        <v>94</v>
      </c>
      <c r="G19" s="105">
        <v>114.768</v>
      </c>
      <c r="H19" s="106">
        <v>45.5</v>
      </c>
      <c r="I19" s="106" t="s">
        <v>94</v>
      </c>
      <c r="J19" s="107">
        <f t="shared" si="0"/>
        <v>26.700000000000003</v>
      </c>
      <c r="K19" s="45">
        <f t="shared" si="1"/>
        <v>-1.613</v>
      </c>
      <c r="L19" s="104">
        <v>2.948</v>
      </c>
      <c r="M19" s="105">
        <v>35.084000000000003</v>
      </c>
      <c r="N19" s="106">
        <v>64.599999999999994</v>
      </c>
      <c r="O19" s="106" t="s">
        <v>94</v>
      </c>
      <c r="P19" s="105">
        <v>19.170000000000002</v>
      </c>
      <c r="Q19" s="106">
        <v>47.1</v>
      </c>
      <c r="R19" s="106" t="s">
        <v>94</v>
      </c>
      <c r="S19" s="107">
        <f t="shared" si="2"/>
        <v>17.499999999999993</v>
      </c>
      <c r="T19" s="45">
        <f t="shared" si="3"/>
        <v>15.914</v>
      </c>
      <c r="U19" s="104">
        <v>1.33</v>
      </c>
      <c r="V19" s="104">
        <f t="shared" si="4"/>
        <v>4.2779999999999996</v>
      </c>
    </row>
    <row r="20" spans="1:22" x14ac:dyDescent="0.2">
      <c r="A20" s="103" t="s">
        <v>194</v>
      </c>
      <c r="B20" s="46" t="s">
        <v>141</v>
      </c>
      <c r="C20" s="104">
        <v>24</v>
      </c>
      <c r="D20" s="105">
        <v>113</v>
      </c>
      <c r="E20" s="106">
        <v>70.2</v>
      </c>
      <c r="F20" s="106" t="s">
        <v>94</v>
      </c>
      <c r="G20" s="105">
        <v>114.619</v>
      </c>
      <c r="H20" s="106">
        <v>44.9</v>
      </c>
      <c r="I20" s="106" t="s">
        <v>94</v>
      </c>
      <c r="J20" s="107">
        <f t="shared" si="0"/>
        <v>25.300000000000004</v>
      </c>
      <c r="K20" s="45">
        <f t="shared" si="1"/>
        <v>-1.619</v>
      </c>
      <c r="L20" s="104">
        <v>2.786</v>
      </c>
      <c r="M20" s="105">
        <v>34.633000000000003</v>
      </c>
      <c r="N20" s="106">
        <v>64.599999999999994</v>
      </c>
      <c r="O20" s="106" t="s">
        <v>94</v>
      </c>
      <c r="P20" s="105">
        <v>20.77</v>
      </c>
      <c r="Q20" s="106">
        <v>47.5</v>
      </c>
      <c r="R20" s="106" t="s">
        <v>94</v>
      </c>
      <c r="S20" s="107">
        <f t="shared" si="2"/>
        <v>17.099999999999994</v>
      </c>
      <c r="T20" s="45">
        <f t="shared" si="3"/>
        <v>13.863</v>
      </c>
      <c r="U20" s="104">
        <v>1.22</v>
      </c>
      <c r="V20" s="104">
        <f t="shared" si="4"/>
        <v>4.0060000000000002</v>
      </c>
    </row>
    <row r="21" spans="1:22" x14ac:dyDescent="0.2">
      <c r="A21" s="103" t="s">
        <v>195</v>
      </c>
      <c r="B21" s="46" t="s">
        <v>105</v>
      </c>
      <c r="C21" s="104">
        <v>24</v>
      </c>
      <c r="D21" s="105">
        <v>113.14</v>
      </c>
      <c r="E21" s="106">
        <v>67.5</v>
      </c>
      <c r="F21" s="106" t="s">
        <v>94</v>
      </c>
      <c r="G21" s="105">
        <v>114.74299999999999</v>
      </c>
      <c r="H21" s="106">
        <v>43.8</v>
      </c>
      <c r="I21" s="106" t="s">
        <v>94</v>
      </c>
      <c r="J21" s="107">
        <f t="shared" si="0"/>
        <v>23.700000000000003</v>
      </c>
      <c r="K21" s="45">
        <f t="shared" si="1"/>
        <v>-1.603</v>
      </c>
      <c r="L21" s="104">
        <v>2.6110000000000002</v>
      </c>
      <c r="M21" s="105">
        <v>35.606000000000002</v>
      </c>
      <c r="N21" s="106">
        <v>64.599999999999994</v>
      </c>
      <c r="O21" s="106" t="s">
        <v>94</v>
      </c>
      <c r="P21" s="105">
        <v>20.780999999999999</v>
      </c>
      <c r="Q21" s="106">
        <v>47.9</v>
      </c>
      <c r="R21" s="106" t="s">
        <v>94</v>
      </c>
      <c r="S21" s="107">
        <f t="shared" si="2"/>
        <v>16.699999999999996</v>
      </c>
      <c r="T21" s="45">
        <f t="shared" si="3"/>
        <v>14.824999999999999</v>
      </c>
      <c r="U21" s="104">
        <v>1.2729999999999999</v>
      </c>
      <c r="V21" s="104">
        <f t="shared" si="4"/>
        <v>3.8839999999999999</v>
      </c>
    </row>
    <row r="22" spans="1:22" x14ac:dyDescent="0.2">
      <c r="A22" s="103" t="s">
        <v>196</v>
      </c>
      <c r="B22" s="46" t="s">
        <v>141</v>
      </c>
      <c r="C22" s="104">
        <v>24</v>
      </c>
      <c r="D22" s="105">
        <v>112.971</v>
      </c>
      <c r="E22" s="106">
        <v>67.5</v>
      </c>
      <c r="F22" s="106" t="s">
        <v>94</v>
      </c>
      <c r="G22" s="105">
        <v>114.568</v>
      </c>
      <c r="H22" s="106">
        <v>43.9</v>
      </c>
      <c r="I22" s="106" t="s">
        <v>94</v>
      </c>
      <c r="J22" s="107">
        <f t="shared" si="0"/>
        <v>23.6</v>
      </c>
      <c r="K22" s="45">
        <f t="shared" si="1"/>
        <v>-1.597</v>
      </c>
      <c r="L22" s="104">
        <v>2.5960000000000001</v>
      </c>
      <c r="M22" s="105">
        <v>34.406999999999996</v>
      </c>
      <c r="N22" s="106">
        <v>64.5</v>
      </c>
      <c r="O22" s="106" t="s">
        <v>94</v>
      </c>
      <c r="P22" s="105">
        <v>20.315999999999999</v>
      </c>
      <c r="Q22" s="106">
        <v>47.5</v>
      </c>
      <c r="R22" s="106" t="s">
        <v>94</v>
      </c>
      <c r="S22" s="107">
        <f t="shared" si="2"/>
        <v>17</v>
      </c>
      <c r="T22" s="45">
        <f t="shared" si="3"/>
        <v>14.090999999999999</v>
      </c>
      <c r="U22" s="104">
        <v>1.2250000000000001</v>
      </c>
      <c r="V22" s="104">
        <f t="shared" si="4"/>
        <v>3.8210000000000002</v>
      </c>
    </row>
    <row r="23" spans="1:22" x14ac:dyDescent="0.2">
      <c r="A23" s="103" t="s">
        <v>197</v>
      </c>
      <c r="B23" s="46" t="s">
        <v>141</v>
      </c>
      <c r="C23" s="104">
        <v>24</v>
      </c>
      <c r="D23" s="105">
        <v>112.76600000000001</v>
      </c>
      <c r="E23" s="106">
        <v>66.900000000000006</v>
      </c>
      <c r="F23" s="106" t="s">
        <v>94</v>
      </c>
      <c r="G23" s="105">
        <v>114.36499999999999</v>
      </c>
      <c r="H23" s="106">
        <v>43.6</v>
      </c>
      <c r="I23" s="106" t="s">
        <v>94</v>
      </c>
      <c r="J23" s="107">
        <f t="shared" si="0"/>
        <v>23.300000000000004</v>
      </c>
      <c r="K23" s="45">
        <f t="shared" si="1"/>
        <v>-1.599</v>
      </c>
      <c r="L23" s="104">
        <v>2.5579999999999998</v>
      </c>
      <c r="M23" s="105">
        <v>33.860999999999997</v>
      </c>
      <c r="N23" s="106">
        <v>64.5</v>
      </c>
      <c r="O23" s="106" t="s">
        <v>94</v>
      </c>
      <c r="P23" s="105">
        <v>19.917000000000002</v>
      </c>
      <c r="Q23" s="106">
        <v>47.2</v>
      </c>
      <c r="R23" s="106" t="s">
        <v>94</v>
      </c>
      <c r="S23" s="107">
        <f t="shared" si="2"/>
        <v>17.299999999999997</v>
      </c>
      <c r="T23" s="45">
        <f t="shared" si="3"/>
        <v>13.944000000000001</v>
      </c>
      <c r="U23" s="104">
        <v>1.212</v>
      </c>
      <c r="V23" s="104">
        <f t="shared" si="4"/>
        <v>3.77</v>
      </c>
    </row>
    <row r="24" spans="1:22" x14ac:dyDescent="0.2">
      <c r="A24" s="103" t="s">
        <v>198</v>
      </c>
      <c r="B24" s="46" t="s">
        <v>141</v>
      </c>
      <c r="C24" s="104">
        <v>24</v>
      </c>
      <c r="D24" s="105">
        <v>113.732</v>
      </c>
      <c r="E24" s="106">
        <v>66.599999999999994</v>
      </c>
      <c r="F24" s="106" t="s">
        <v>94</v>
      </c>
      <c r="G24" s="105">
        <v>115.357</v>
      </c>
      <c r="H24" s="106">
        <v>43.7</v>
      </c>
      <c r="I24" s="106" t="s">
        <v>94</v>
      </c>
      <c r="J24" s="107">
        <f t="shared" si="0"/>
        <v>22.899999999999991</v>
      </c>
      <c r="K24" s="45">
        <f t="shared" si="1"/>
        <v>-1.625</v>
      </c>
      <c r="L24" s="104">
        <v>2.5329999999999999</v>
      </c>
      <c r="M24" s="105">
        <v>35.359000000000002</v>
      </c>
      <c r="N24" s="106">
        <v>64.7</v>
      </c>
      <c r="O24" s="106" t="s">
        <v>94</v>
      </c>
      <c r="P24" s="105">
        <v>20.033999999999999</v>
      </c>
      <c r="Q24" s="106">
        <v>47.8</v>
      </c>
      <c r="R24" s="106" t="s">
        <v>94</v>
      </c>
      <c r="S24" s="107">
        <f t="shared" si="2"/>
        <v>16.900000000000006</v>
      </c>
      <c r="T24" s="45">
        <f t="shared" si="3"/>
        <v>15.324999999999999</v>
      </c>
      <c r="U24" s="104">
        <v>1.2989999999999999</v>
      </c>
      <c r="V24" s="104">
        <f t="shared" si="4"/>
        <v>3.8319999999999999</v>
      </c>
    </row>
    <row r="25" spans="1:22" x14ac:dyDescent="0.2">
      <c r="A25" s="103" t="s">
        <v>199</v>
      </c>
      <c r="B25" s="46" t="s">
        <v>105</v>
      </c>
      <c r="C25" s="104">
        <v>24</v>
      </c>
      <c r="D25" s="105">
        <v>114.023</v>
      </c>
      <c r="E25" s="106">
        <v>67.5</v>
      </c>
      <c r="F25" s="106" t="s">
        <v>94</v>
      </c>
      <c r="G25" s="105">
        <v>115.617</v>
      </c>
      <c r="H25" s="106">
        <v>44.1</v>
      </c>
      <c r="I25" s="106" t="s">
        <v>94</v>
      </c>
      <c r="J25" s="107">
        <f t="shared" si="0"/>
        <v>23.4</v>
      </c>
      <c r="K25" s="45">
        <f t="shared" si="1"/>
        <v>-1.5940000000000001</v>
      </c>
      <c r="L25" s="104">
        <v>2.5979999999999999</v>
      </c>
      <c r="M25" s="105">
        <v>37.796999999999997</v>
      </c>
      <c r="N25" s="106">
        <v>65</v>
      </c>
      <c r="O25" s="106" t="s">
        <v>94</v>
      </c>
      <c r="P25" s="105">
        <v>19.036999999999999</v>
      </c>
      <c r="Q25" s="106">
        <v>48</v>
      </c>
      <c r="R25" s="106" t="s">
        <v>94</v>
      </c>
      <c r="S25" s="107">
        <f t="shared" si="2"/>
        <v>17</v>
      </c>
      <c r="T25" s="45">
        <f t="shared" si="3"/>
        <v>18.760000000000002</v>
      </c>
      <c r="U25" s="104">
        <v>1.508</v>
      </c>
      <c r="V25" s="104">
        <f t="shared" si="4"/>
        <v>4.1059999999999999</v>
      </c>
    </row>
    <row r="26" spans="1:22" x14ac:dyDescent="0.2">
      <c r="A26" s="103" t="s">
        <v>200</v>
      </c>
      <c r="B26" s="46" t="s">
        <v>105</v>
      </c>
      <c r="C26" s="104">
        <v>24</v>
      </c>
      <c r="D26" s="105">
        <v>112.21599999999999</v>
      </c>
      <c r="E26" s="106">
        <v>68.3</v>
      </c>
      <c r="F26" s="106" t="s">
        <v>94</v>
      </c>
      <c r="G26" s="105">
        <v>113.804</v>
      </c>
      <c r="H26" s="106">
        <v>44.1</v>
      </c>
      <c r="I26" s="106" t="s">
        <v>94</v>
      </c>
      <c r="J26" s="107">
        <f t="shared" si="0"/>
        <v>24.199999999999996</v>
      </c>
      <c r="K26" s="45">
        <f t="shared" si="1"/>
        <v>-1.5880000000000001</v>
      </c>
      <c r="L26" s="104">
        <v>2.6459999999999999</v>
      </c>
      <c r="M26" s="105">
        <v>32.331000000000003</v>
      </c>
      <c r="N26" s="106">
        <v>64.099999999999994</v>
      </c>
      <c r="O26" s="106" t="s">
        <v>94</v>
      </c>
      <c r="P26" s="105">
        <v>20.149000000000001</v>
      </c>
      <c r="Q26" s="106">
        <v>47</v>
      </c>
      <c r="R26" s="106" t="s">
        <v>94</v>
      </c>
      <c r="S26" s="107">
        <f t="shared" si="2"/>
        <v>17.099999999999994</v>
      </c>
      <c r="T26" s="45">
        <f t="shared" si="3"/>
        <v>12.182</v>
      </c>
      <c r="U26" s="104">
        <v>1.0980000000000001</v>
      </c>
      <c r="V26" s="104">
        <f t="shared" si="4"/>
        <v>3.7440000000000002</v>
      </c>
    </row>
    <row r="27" spans="1:22" x14ac:dyDescent="0.2">
      <c r="A27" s="103" t="s">
        <v>201</v>
      </c>
      <c r="B27" s="46" t="s">
        <v>105</v>
      </c>
      <c r="C27" s="104">
        <v>24</v>
      </c>
      <c r="D27" s="105">
        <v>113.31399999999999</v>
      </c>
      <c r="E27" s="106">
        <v>67.5</v>
      </c>
      <c r="F27" s="106" t="s">
        <v>94</v>
      </c>
      <c r="G27" s="105">
        <v>114.879</v>
      </c>
      <c r="H27" s="106">
        <v>44</v>
      </c>
      <c r="I27" s="106" t="s">
        <v>94</v>
      </c>
      <c r="J27" s="107">
        <f t="shared" si="0"/>
        <v>23.5</v>
      </c>
      <c r="K27" s="45">
        <f t="shared" si="1"/>
        <v>-1.5649999999999999</v>
      </c>
      <c r="L27" s="104">
        <v>2.5939999999999999</v>
      </c>
      <c r="M27" s="105">
        <v>32.014000000000003</v>
      </c>
      <c r="N27" s="106">
        <v>64.2</v>
      </c>
      <c r="O27" s="106" t="s">
        <v>94</v>
      </c>
      <c r="P27" s="105">
        <v>19.824999999999999</v>
      </c>
      <c r="Q27" s="106">
        <v>47.1</v>
      </c>
      <c r="R27" s="106" t="s">
        <v>94</v>
      </c>
      <c r="S27" s="107">
        <f t="shared" si="2"/>
        <v>17.100000000000001</v>
      </c>
      <c r="T27" s="45">
        <f t="shared" si="3"/>
        <v>12.189</v>
      </c>
      <c r="U27" s="104">
        <v>1.095</v>
      </c>
      <c r="V27" s="104">
        <f t="shared" si="4"/>
        <v>3.6890000000000001</v>
      </c>
    </row>
    <row r="28" spans="1:22" x14ac:dyDescent="0.2">
      <c r="A28" s="103" t="s">
        <v>202</v>
      </c>
      <c r="B28" s="46" t="s">
        <v>105</v>
      </c>
      <c r="C28" s="104">
        <v>24</v>
      </c>
      <c r="D28" s="105">
        <v>112.462</v>
      </c>
      <c r="E28" s="106">
        <v>68.2</v>
      </c>
      <c r="F28" s="106" t="s">
        <v>94</v>
      </c>
      <c r="G28" s="105">
        <v>114.004</v>
      </c>
      <c r="H28" s="106">
        <v>44.3</v>
      </c>
      <c r="I28" s="106" t="s">
        <v>94</v>
      </c>
      <c r="J28" s="107">
        <f t="shared" si="0"/>
        <v>23.900000000000006</v>
      </c>
      <c r="K28" s="45">
        <f t="shared" si="1"/>
        <v>-1.542</v>
      </c>
      <c r="L28" s="104">
        <v>2.62</v>
      </c>
      <c r="M28" s="105">
        <v>31.643999999999998</v>
      </c>
      <c r="N28" s="106">
        <v>64.2</v>
      </c>
      <c r="O28" s="106" t="s">
        <v>94</v>
      </c>
      <c r="P28" s="105">
        <v>18.809999999999999</v>
      </c>
      <c r="Q28" s="106">
        <v>46.6</v>
      </c>
      <c r="R28" s="106" t="s">
        <v>94</v>
      </c>
      <c r="S28" s="107">
        <f t="shared" si="2"/>
        <v>17.600000000000001</v>
      </c>
      <c r="T28" s="45">
        <f t="shared" si="3"/>
        <v>12.834</v>
      </c>
      <c r="U28" s="104">
        <v>1.125</v>
      </c>
      <c r="V28" s="104">
        <f t="shared" si="4"/>
        <v>3.7450000000000001</v>
      </c>
    </row>
    <row r="29" spans="1:22" x14ac:dyDescent="0.2">
      <c r="A29" s="103" t="s">
        <v>203</v>
      </c>
      <c r="B29" s="46" t="s">
        <v>105</v>
      </c>
      <c r="C29" s="104">
        <v>24</v>
      </c>
      <c r="D29" s="105">
        <v>112.273</v>
      </c>
      <c r="E29" s="106">
        <v>68.3</v>
      </c>
      <c r="F29" s="106" t="s">
        <v>94</v>
      </c>
      <c r="G29" s="105">
        <v>113.809</v>
      </c>
      <c r="H29" s="106">
        <v>44.3</v>
      </c>
      <c r="I29" s="106" t="s">
        <v>94</v>
      </c>
      <c r="J29" s="107">
        <f t="shared" si="0"/>
        <v>24</v>
      </c>
      <c r="K29" s="45">
        <f t="shared" si="1"/>
        <v>-1.536</v>
      </c>
      <c r="L29" s="104">
        <v>2.6269999999999998</v>
      </c>
      <c r="M29" s="105">
        <v>32.639000000000003</v>
      </c>
      <c r="N29" s="106">
        <v>64.2</v>
      </c>
      <c r="O29" s="106" t="s">
        <v>94</v>
      </c>
      <c r="P29" s="105">
        <v>17.989000000000001</v>
      </c>
      <c r="Q29" s="106">
        <v>46.6</v>
      </c>
      <c r="R29" s="106" t="s">
        <v>94</v>
      </c>
      <c r="S29" s="107">
        <f t="shared" si="2"/>
        <v>17.600000000000001</v>
      </c>
      <c r="T29" s="45">
        <f t="shared" si="3"/>
        <v>14.65</v>
      </c>
      <c r="U29" s="104">
        <v>1.23</v>
      </c>
      <c r="V29" s="104">
        <f t="shared" si="4"/>
        <v>3.8570000000000002</v>
      </c>
    </row>
    <row r="30" spans="1:22" x14ac:dyDescent="0.2">
      <c r="A30" s="103" t="s">
        <v>204</v>
      </c>
      <c r="B30" s="46" t="s">
        <v>105</v>
      </c>
      <c r="C30" s="104">
        <v>24</v>
      </c>
      <c r="D30" s="105">
        <v>112.42100000000001</v>
      </c>
      <c r="E30" s="106">
        <v>68.3</v>
      </c>
      <c r="F30" s="106" t="s">
        <v>94</v>
      </c>
      <c r="G30" s="105">
        <v>113.95699999999999</v>
      </c>
      <c r="H30" s="106">
        <v>44.3</v>
      </c>
      <c r="I30" s="106" t="s">
        <v>94</v>
      </c>
      <c r="J30" s="107">
        <f t="shared" si="0"/>
        <v>24</v>
      </c>
      <c r="K30" s="45">
        <f t="shared" si="1"/>
        <v>-1.536</v>
      </c>
      <c r="L30" s="104">
        <v>2.63</v>
      </c>
      <c r="M30" s="105">
        <v>32.970999999999997</v>
      </c>
      <c r="N30" s="106">
        <v>64.3</v>
      </c>
      <c r="O30" s="106" t="s">
        <v>94</v>
      </c>
      <c r="P30" s="105">
        <v>18.956</v>
      </c>
      <c r="Q30" s="106">
        <v>46.8</v>
      </c>
      <c r="R30" s="106" t="s">
        <v>94</v>
      </c>
      <c r="S30" s="107">
        <f t="shared" si="2"/>
        <v>17.5</v>
      </c>
      <c r="T30" s="45">
        <f t="shared" si="3"/>
        <v>14.015000000000001</v>
      </c>
      <c r="U30" s="104">
        <v>1.202</v>
      </c>
      <c r="V30" s="104">
        <f t="shared" si="4"/>
        <v>3.8319999999999999</v>
      </c>
    </row>
    <row r="31" spans="1:22" x14ac:dyDescent="0.2">
      <c r="A31" s="103" t="s">
        <v>205</v>
      </c>
      <c r="B31" s="46" t="s">
        <v>105</v>
      </c>
      <c r="C31" s="104">
        <v>24</v>
      </c>
      <c r="D31" s="105">
        <v>112.34399999999999</v>
      </c>
      <c r="E31" s="106">
        <v>68.599999999999994</v>
      </c>
      <c r="F31" s="106" t="s">
        <v>94</v>
      </c>
      <c r="G31" s="105">
        <v>113.896</v>
      </c>
      <c r="H31" s="106">
        <v>44.5</v>
      </c>
      <c r="I31" s="106" t="s">
        <v>94</v>
      </c>
      <c r="J31" s="107">
        <f t="shared" si="0"/>
        <v>24.099999999999994</v>
      </c>
      <c r="K31" s="45">
        <f t="shared" si="1"/>
        <v>-1.552</v>
      </c>
      <c r="L31" s="104">
        <v>2.6379999999999999</v>
      </c>
      <c r="M31" s="105">
        <v>32.167000000000002</v>
      </c>
      <c r="N31" s="106">
        <v>64.2</v>
      </c>
      <c r="O31" s="106" t="s">
        <v>94</v>
      </c>
      <c r="P31" s="105">
        <v>18.548999999999999</v>
      </c>
      <c r="Q31" s="106">
        <v>46.1</v>
      </c>
      <c r="R31" s="106" t="s">
        <v>94</v>
      </c>
      <c r="S31" s="107">
        <f t="shared" si="2"/>
        <v>18.100000000000001</v>
      </c>
      <c r="T31" s="45">
        <f t="shared" si="3"/>
        <v>13.618</v>
      </c>
      <c r="U31" s="104">
        <v>1.1819999999999999</v>
      </c>
      <c r="V31" s="104">
        <f t="shared" si="4"/>
        <v>3.82</v>
      </c>
    </row>
    <row r="32" spans="1:22" x14ac:dyDescent="0.2">
      <c r="A32" s="103" t="s">
        <v>206</v>
      </c>
      <c r="B32" s="46" t="s">
        <v>105</v>
      </c>
      <c r="C32" s="104">
        <v>24</v>
      </c>
      <c r="D32" s="105">
        <v>111.542</v>
      </c>
      <c r="E32" s="106">
        <v>69.400000000000006</v>
      </c>
      <c r="F32" s="106" t="s">
        <v>94</v>
      </c>
      <c r="G32" s="105">
        <v>113.108</v>
      </c>
      <c r="H32" s="106">
        <v>44.6</v>
      </c>
      <c r="I32" s="106" t="s">
        <v>94</v>
      </c>
      <c r="J32" s="107">
        <f t="shared" si="0"/>
        <v>24.800000000000004</v>
      </c>
      <c r="K32" s="45">
        <f t="shared" si="1"/>
        <v>-1.5660000000000001</v>
      </c>
      <c r="L32" s="104">
        <v>2.6960000000000002</v>
      </c>
      <c r="M32" s="105">
        <v>31.311</v>
      </c>
      <c r="N32" s="106">
        <v>64.099999999999994</v>
      </c>
      <c r="O32" s="106" t="s">
        <v>94</v>
      </c>
      <c r="P32" s="105">
        <v>18.015000000000001</v>
      </c>
      <c r="Q32" s="106">
        <v>45.9</v>
      </c>
      <c r="R32" s="106" t="s">
        <v>94</v>
      </c>
      <c r="S32" s="107">
        <f t="shared" si="2"/>
        <v>18.199999999999996</v>
      </c>
      <c r="T32" s="45">
        <f t="shared" si="3"/>
        <v>13.295999999999999</v>
      </c>
      <c r="U32" s="104">
        <v>1.151</v>
      </c>
      <c r="V32" s="104">
        <f t="shared" si="4"/>
        <v>3.847</v>
      </c>
    </row>
    <row r="33" spans="1:22" x14ac:dyDescent="0.2">
      <c r="A33" s="103" t="s">
        <v>207</v>
      </c>
      <c r="B33" s="46" t="s">
        <v>97</v>
      </c>
      <c r="C33" s="104">
        <v>24</v>
      </c>
      <c r="D33" s="105">
        <v>111.078</v>
      </c>
      <c r="E33" s="106">
        <v>69.8</v>
      </c>
      <c r="F33" s="106" t="s">
        <v>94</v>
      </c>
      <c r="G33" s="105">
        <v>112.72199999999999</v>
      </c>
      <c r="H33" s="106">
        <v>44.3</v>
      </c>
      <c r="I33" s="106" t="s">
        <v>94</v>
      </c>
      <c r="J33" s="107">
        <f t="shared" si="0"/>
        <v>25.5</v>
      </c>
      <c r="K33" s="45">
        <f t="shared" si="1"/>
        <v>-1.6439999999999999</v>
      </c>
      <c r="L33" s="104">
        <v>2.76</v>
      </c>
      <c r="M33" s="105">
        <v>34.08</v>
      </c>
      <c r="N33" s="106">
        <v>64.400000000000006</v>
      </c>
      <c r="O33" s="106" t="s">
        <v>94</v>
      </c>
      <c r="P33" s="105">
        <v>16.634</v>
      </c>
      <c r="Q33" s="106">
        <v>46.2</v>
      </c>
      <c r="R33" s="106" t="s">
        <v>94</v>
      </c>
      <c r="S33" s="107">
        <f t="shared" si="2"/>
        <v>18.200000000000003</v>
      </c>
      <c r="T33" s="45">
        <f t="shared" si="3"/>
        <v>17.446000000000002</v>
      </c>
      <c r="U33" s="104">
        <v>1.395</v>
      </c>
      <c r="V33" s="104">
        <f t="shared" si="4"/>
        <v>4.1550000000000002</v>
      </c>
    </row>
    <row r="34" spans="1:22" x14ac:dyDescent="0.2">
      <c r="A34" s="103" t="s">
        <v>208</v>
      </c>
      <c r="B34" s="46" t="s">
        <v>97</v>
      </c>
      <c r="C34" s="104">
        <v>24</v>
      </c>
      <c r="D34" s="105">
        <v>111.752</v>
      </c>
      <c r="E34" s="106">
        <v>70.099999999999994</v>
      </c>
      <c r="F34" s="106" t="s">
        <v>94</v>
      </c>
      <c r="G34" s="105">
        <v>113.44799999999999</v>
      </c>
      <c r="H34" s="106">
        <v>44.5</v>
      </c>
      <c r="I34" s="106" t="s">
        <v>94</v>
      </c>
      <c r="J34" s="107">
        <f t="shared" si="0"/>
        <v>25.599999999999994</v>
      </c>
      <c r="K34" s="45">
        <f t="shared" si="1"/>
        <v>-1.696</v>
      </c>
      <c r="L34" s="104">
        <v>2.7850000000000001</v>
      </c>
      <c r="M34" s="105">
        <v>33.523000000000003</v>
      </c>
      <c r="N34" s="106">
        <v>64.400000000000006</v>
      </c>
      <c r="O34" s="106" t="s">
        <v>94</v>
      </c>
      <c r="P34" s="105">
        <v>18.321000000000002</v>
      </c>
      <c r="Q34" s="106">
        <v>46.4</v>
      </c>
      <c r="R34" s="106" t="s">
        <v>94</v>
      </c>
      <c r="S34" s="107">
        <f t="shared" si="2"/>
        <v>18.000000000000007</v>
      </c>
      <c r="T34" s="45">
        <f t="shared" si="3"/>
        <v>15.202</v>
      </c>
      <c r="U34" s="104">
        <v>1.2769999999999999</v>
      </c>
      <c r="V34" s="104">
        <f t="shared" si="4"/>
        <v>4.0620000000000003</v>
      </c>
    </row>
    <row r="35" spans="1:22" x14ac:dyDescent="0.2">
      <c r="A35" s="103" t="s">
        <v>209</v>
      </c>
      <c r="B35" s="46" t="s">
        <v>277</v>
      </c>
      <c r="C35" s="104">
        <v>24</v>
      </c>
      <c r="D35" s="105">
        <v>112.935</v>
      </c>
      <c r="E35" s="106">
        <v>70.2</v>
      </c>
      <c r="F35" s="106" t="s">
        <v>94</v>
      </c>
      <c r="G35" s="105">
        <v>114.68</v>
      </c>
      <c r="H35" s="106">
        <v>44.6</v>
      </c>
      <c r="I35" s="106" t="s">
        <v>94</v>
      </c>
      <c r="J35" s="107">
        <f t="shared" si="0"/>
        <v>25.6</v>
      </c>
      <c r="K35" s="45">
        <f t="shared" si="1"/>
        <v>-1.7450000000000001</v>
      </c>
      <c r="L35" s="104">
        <v>2.8130000000000002</v>
      </c>
      <c r="M35" s="105">
        <v>35.046999999999997</v>
      </c>
      <c r="N35" s="106">
        <v>64.599999999999994</v>
      </c>
      <c r="O35" s="106" t="s">
        <v>94</v>
      </c>
      <c r="P35" s="105">
        <v>18.954000000000001</v>
      </c>
      <c r="Q35" s="106">
        <v>47</v>
      </c>
      <c r="R35" s="106" t="s">
        <v>94</v>
      </c>
      <c r="S35" s="107">
        <f t="shared" si="2"/>
        <v>17.599999999999994</v>
      </c>
      <c r="T35" s="45">
        <f t="shared" si="3"/>
        <v>16.093</v>
      </c>
      <c r="U35" s="104">
        <v>1.34</v>
      </c>
      <c r="V35" s="104">
        <f t="shared" si="4"/>
        <v>4.1529999999999996</v>
      </c>
    </row>
    <row r="36" spans="1:22" x14ac:dyDescent="0.2">
      <c r="A36" s="103" t="s">
        <v>210</v>
      </c>
      <c r="B36" s="46" t="s">
        <v>278</v>
      </c>
      <c r="C36" s="104">
        <v>24</v>
      </c>
      <c r="D36" s="105">
        <v>113.164</v>
      </c>
      <c r="E36" s="106">
        <v>71.2</v>
      </c>
      <c r="F36" s="106" t="s">
        <v>94</v>
      </c>
      <c r="G36" s="105">
        <v>114.93600000000001</v>
      </c>
      <c r="H36" s="106">
        <v>44.8</v>
      </c>
      <c r="I36" s="106" t="s">
        <v>94</v>
      </c>
      <c r="J36" s="107">
        <f t="shared" si="0"/>
        <v>26.400000000000006</v>
      </c>
      <c r="K36" s="45">
        <f t="shared" si="1"/>
        <v>-1.772</v>
      </c>
      <c r="L36" s="104">
        <v>2.9079999999999999</v>
      </c>
      <c r="M36" s="105">
        <v>17.823</v>
      </c>
      <c r="N36" s="106">
        <v>63.6</v>
      </c>
      <c r="O36" s="106" t="s">
        <v>94</v>
      </c>
      <c r="P36" s="105">
        <v>11.057</v>
      </c>
      <c r="Q36" s="106">
        <v>45.7</v>
      </c>
      <c r="R36" s="106" t="s">
        <v>94</v>
      </c>
      <c r="S36" s="107">
        <f t="shared" si="2"/>
        <v>17.899999999999999</v>
      </c>
      <c r="T36" s="45">
        <f t="shared" si="3"/>
        <v>6.766</v>
      </c>
      <c r="U36" s="104">
        <v>0.61399999999999999</v>
      </c>
      <c r="V36" s="104">
        <f t="shared" si="4"/>
        <v>3.5219999999999998</v>
      </c>
    </row>
    <row r="37" spans="1:22" x14ac:dyDescent="0.2">
      <c r="A37" s="103" t="s">
        <v>211</v>
      </c>
      <c r="B37" s="46" t="s">
        <v>278</v>
      </c>
      <c r="C37" s="104">
        <v>24</v>
      </c>
      <c r="D37" s="105">
        <v>113.24</v>
      </c>
      <c r="E37" s="106">
        <v>73</v>
      </c>
      <c r="F37" s="106" t="s">
        <v>94</v>
      </c>
      <c r="G37" s="105">
        <v>114.937</v>
      </c>
      <c r="H37" s="106">
        <v>45.4</v>
      </c>
      <c r="I37" s="106" t="s">
        <v>94</v>
      </c>
      <c r="J37" s="107">
        <f t="shared" si="0"/>
        <v>27.6</v>
      </c>
      <c r="K37" s="45">
        <f t="shared" si="1"/>
        <v>-1.6970000000000001</v>
      </c>
      <c r="L37" s="104">
        <v>3.048</v>
      </c>
      <c r="M37" s="105">
        <v>15.391</v>
      </c>
      <c r="N37" s="106">
        <v>61.4</v>
      </c>
      <c r="O37" s="106" t="s">
        <v>94</v>
      </c>
      <c r="P37" s="105">
        <v>2.508</v>
      </c>
      <c r="Q37" s="106">
        <v>34.5</v>
      </c>
      <c r="R37" s="106" t="s">
        <v>94</v>
      </c>
      <c r="S37" s="107">
        <f t="shared" si="2"/>
        <v>26.9</v>
      </c>
      <c r="T37" s="45">
        <f t="shared" si="3"/>
        <v>12.882999999999999</v>
      </c>
      <c r="U37" s="104">
        <v>0.84299999999999997</v>
      </c>
      <c r="V37" s="104">
        <f t="shared" si="4"/>
        <v>3.891</v>
      </c>
    </row>
    <row r="38" spans="1:22" x14ac:dyDescent="0.2">
      <c r="A38" s="103" t="s">
        <v>212</v>
      </c>
      <c r="B38" s="46" t="s">
        <v>277</v>
      </c>
      <c r="C38" s="104">
        <v>24</v>
      </c>
      <c r="D38" s="105">
        <v>112.935</v>
      </c>
      <c r="E38" s="106">
        <v>74.2</v>
      </c>
      <c r="F38" s="106" t="s">
        <v>94</v>
      </c>
      <c r="G38" s="105">
        <v>114.654</v>
      </c>
      <c r="H38" s="106">
        <v>45.6</v>
      </c>
      <c r="I38" s="106" t="s">
        <v>94</v>
      </c>
      <c r="J38" s="107">
        <f t="shared" si="0"/>
        <v>28.6</v>
      </c>
      <c r="K38" s="45">
        <f t="shared" si="1"/>
        <v>-1.7190000000000001</v>
      </c>
      <c r="L38" s="104">
        <v>3.1520000000000001</v>
      </c>
      <c r="M38" s="105">
        <v>32.896000000000001</v>
      </c>
      <c r="N38" s="106">
        <v>65.2</v>
      </c>
      <c r="O38" s="106" t="s">
        <v>94</v>
      </c>
      <c r="P38" s="105">
        <v>18.006</v>
      </c>
      <c r="Q38" s="106">
        <v>50.8</v>
      </c>
      <c r="R38" s="106" t="s">
        <v>94</v>
      </c>
      <c r="S38" s="107">
        <f t="shared" si="2"/>
        <v>14.400000000000006</v>
      </c>
      <c r="T38" s="45">
        <f t="shared" si="3"/>
        <v>14.89</v>
      </c>
      <c r="U38" s="104">
        <v>1.2030000000000001</v>
      </c>
      <c r="V38" s="104">
        <f t="shared" si="4"/>
        <v>4.3550000000000004</v>
      </c>
    </row>
    <row r="39" spans="1:22" x14ac:dyDescent="0.2">
      <c r="A39" s="103" t="s">
        <v>213</v>
      </c>
      <c r="B39" s="46" t="s">
        <v>279</v>
      </c>
      <c r="C39" s="104">
        <v>24</v>
      </c>
      <c r="D39" s="105">
        <v>112.129</v>
      </c>
      <c r="E39" s="106">
        <v>65.900000000000006</v>
      </c>
      <c r="F39" s="106" t="s">
        <v>94</v>
      </c>
      <c r="G39" s="105">
        <v>113.739</v>
      </c>
      <c r="H39" s="106">
        <v>42</v>
      </c>
      <c r="I39" s="106" t="s">
        <v>94</v>
      </c>
      <c r="J39" s="107">
        <f t="shared" si="0"/>
        <v>23.900000000000006</v>
      </c>
      <c r="K39" s="45">
        <f t="shared" si="1"/>
        <v>-1.61</v>
      </c>
      <c r="L39" s="104">
        <v>2.6120000000000001</v>
      </c>
      <c r="M39" s="105">
        <v>51.213999999999999</v>
      </c>
      <c r="N39" s="106">
        <v>65.599999999999994</v>
      </c>
      <c r="O39" s="106" t="s">
        <v>94</v>
      </c>
      <c r="P39" s="105">
        <v>33.695999999999998</v>
      </c>
      <c r="Q39" s="106">
        <v>52.4</v>
      </c>
      <c r="R39" s="106" t="s">
        <v>94</v>
      </c>
      <c r="S39" s="107">
        <f t="shared" si="2"/>
        <v>13.199999999999996</v>
      </c>
      <c r="T39" s="45">
        <f t="shared" si="3"/>
        <v>17.518000000000001</v>
      </c>
      <c r="U39" s="104">
        <v>1.556</v>
      </c>
      <c r="V39" s="104">
        <f t="shared" si="4"/>
        <v>4.1680000000000001</v>
      </c>
    </row>
    <row r="40" spans="1:22" x14ac:dyDescent="0.2">
      <c r="A40" s="103" t="s">
        <v>214</v>
      </c>
      <c r="B40" s="46" t="s">
        <v>105</v>
      </c>
      <c r="C40" s="104">
        <v>24</v>
      </c>
      <c r="D40" s="105">
        <v>113.054</v>
      </c>
      <c r="E40" s="106">
        <v>76.7</v>
      </c>
      <c r="F40" s="106" t="s">
        <v>94</v>
      </c>
      <c r="G40" s="105">
        <v>114.869</v>
      </c>
      <c r="H40" s="106">
        <v>46.5</v>
      </c>
      <c r="I40" s="106" t="s">
        <v>94</v>
      </c>
      <c r="J40" s="107">
        <f t="shared" si="0"/>
        <v>30.200000000000003</v>
      </c>
      <c r="K40" s="45">
        <f t="shared" si="1"/>
        <v>-1.8149999999999999</v>
      </c>
      <c r="L40" s="104">
        <v>3.33</v>
      </c>
      <c r="M40" s="105">
        <v>53.694000000000003</v>
      </c>
      <c r="N40" s="106">
        <v>65.5</v>
      </c>
      <c r="O40" s="106" t="s">
        <v>94</v>
      </c>
      <c r="P40" s="105">
        <v>40.29</v>
      </c>
      <c r="Q40" s="106">
        <v>53.6</v>
      </c>
      <c r="R40" s="106" t="s">
        <v>94</v>
      </c>
      <c r="S40" s="107">
        <f t="shared" si="2"/>
        <v>11.899999999999999</v>
      </c>
      <c r="T40" s="45">
        <f t="shared" si="3"/>
        <v>13.404</v>
      </c>
      <c r="U40" s="104">
        <v>1.319</v>
      </c>
      <c r="V40" s="104">
        <f t="shared" si="4"/>
        <v>4.649</v>
      </c>
    </row>
    <row r="41" spans="1:22" x14ac:dyDescent="0.2">
      <c r="A41" s="103" t="s">
        <v>215</v>
      </c>
      <c r="B41" s="46" t="s">
        <v>141</v>
      </c>
      <c r="C41" s="104">
        <v>24</v>
      </c>
      <c r="D41" s="105">
        <v>113.02</v>
      </c>
      <c r="E41" s="106">
        <v>77</v>
      </c>
      <c r="F41" s="106" t="s">
        <v>94</v>
      </c>
      <c r="G41" s="105">
        <v>114.79</v>
      </c>
      <c r="H41" s="106">
        <v>46.4</v>
      </c>
      <c r="I41" s="106" t="s">
        <v>94</v>
      </c>
      <c r="J41" s="107">
        <f t="shared" si="0"/>
        <v>30.6</v>
      </c>
      <c r="K41" s="45">
        <f t="shared" si="1"/>
        <v>-1.77</v>
      </c>
      <c r="L41" s="104">
        <v>3.3759999999999999</v>
      </c>
      <c r="M41" s="105">
        <v>62.17</v>
      </c>
      <c r="N41" s="106">
        <v>65.400000000000006</v>
      </c>
      <c r="O41" s="106" t="s">
        <v>94</v>
      </c>
      <c r="P41" s="105">
        <v>50.148000000000003</v>
      </c>
      <c r="Q41" s="106">
        <v>55</v>
      </c>
      <c r="R41" s="106" t="s">
        <v>94</v>
      </c>
      <c r="S41" s="107">
        <f t="shared" si="2"/>
        <v>10.400000000000006</v>
      </c>
      <c r="T41" s="45">
        <f t="shared" si="3"/>
        <v>12.022</v>
      </c>
      <c r="U41" s="104">
        <v>1.2689999999999999</v>
      </c>
      <c r="V41" s="104">
        <f t="shared" si="4"/>
        <v>4.6449999999999996</v>
      </c>
    </row>
    <row r="42" spans="1:22" x14ac:dyDescent="0.2">
      <c r="A42" s="103" t="s">
        <v>216</v>
      </c>
      <c r="B42" s="46" t="s">
        <v>141</v>
      </c>
      <c r="C42" s="104">
        <v>24</v>
      </c>
      <c r="D42" s="105">
        <v>112.98699999999999</v>
      </c>
      <c r="E42" s="106">
        <v>76.2</v>
      </c>
      <c r="F42" s="106" t="s">
        <v>94</v>
      </c>
      <c r="G42" s="105">
        <v>114.795</v>
      </c>
      <c r="H42" s="106">
        <v>46</v>
      </c>
      <c r="I42" s="106" t="s">
        <v>94</v>
      </c>
      <c r="J42" s="107">
        <f t="shared" si="0"/>
        <v>30.200000000000003</v>
      </c>
      <c r="K42" s="45">
        <f t="shared" si="1"/>
        <v>-1.8080000000000001</v>
      </c>
      <c r="L42" s="104">
        <v>3.3290000000000002</v>
      </c>
      <c r="M42" s="105">
        <v>63.39</v>
      </c>
      <c r="N42" s="106">
        <v>65.400000000000006</v>
      </c>
      <c r="O42" s="106" t="s">
        <v>94</v>
      </c>
      <c r="P42" s="105">
        <v>50.04</v>
      </c>
      <c r="Q42" s="106">
        <v>55</v>
      </c>
      <c r="R42" s="106" t="s">
        <v>94</v>
      </c>
      <c r="S42" s="107">
        <f t="shared" si="2"/>
        <v>10.400000000000006</v>
      </c>
      <c r="T42" s="45">
        <f t="shared" si="3"/>
        <v>13.35</v>
      </c>
      <c r="U42" s="104">
        <v>1.3520000000000001</v>
      </c>
      <c r="V42" s="104">
        <f t="shared" si="4"/>
        <v>4.681</v>
      </c>
    </row>
    <row r="43" spans="1:22" x14ac:dyDescent="0.2">
      <c r="A43" s="103" t="s">
        <v>217</v>
      </c>
      <c r="B43" s="46" t="s">
        <v>141</v>
      </c>
      <c r="C43" s="104">
        <v>24</v>
      </c>
      <c r="D43" s="105">
        <v>112.905</v>
      </c>
      <c r="E43" s="106">
        <v>75.8</v>
      </c>
      <c r="F43" s="106" t="s">
        <v>94</v>
      </c>
      <c r="G43" s="105">
        <v>114.81399999999999</v>
      </c>
      <c r="H43" s="106">
        <v>46.1</v>
      </c>
      <c r="I43" s="106" t="s">
        <v>94</v>
      </c>
      <c r="J43" s="107">
        <f t="shared" si="0"/>
        <v>29.699999999999996</v>
      </c>
      <c r="K43" s="45">
        <f t="shared" si="1"/>
        <v>-1.909</v>
      </c>
      <c r="L43" s="104">
        <v>3.2650000000000001</v>
      </c>
      <c r="M43" s="105">
        <v>62.811999999999998</v>
      </c>
      <c r="N43" s="106">
        <v>65.5</v>
      </c>
      <c r="O43" s="106" t="s">
        <v>94</v>
      </c>
      <c r="P43" s="105">
        <v>51.344999999999999</v>
      </c>
      <c r="Q43" s="106">
        <v>55.3</v>
      </c>
      <c r="R43" s="106" t="s">
        <v>94</v>
      </c>
      <c r="S43" s="107">
        <f t="shared" si="2"/>
        <v>10.200000000000003</v>
      </c>
      <c r="T43" s="45">
        <f t="shared" si="3"/>
        <v>11.467000000000001</v>
      </c>
      <c r="U43" s="104">
        <v>1.238</v>
      </c>
      <c r="V43" s="104">
        <f t="shared" si="4"/>
        <v>4.5030000000000001</v>
      </c>
    </row>
    <row r="44" spans="1:22" x14ac:dyDescent="0.2">
      <c r="A44" s="103" t="s">
        <v>218</v>
      </c>
      <c r="B44" s="46" t="s">
        <v>141</v>
      </c>
      <c r="C44" s="104">
        <v>24</v>
      </c>
      <c r="D44" s="105">
        <v>112.855</v>
      </c>
      <c r="E44" s="106">
        <v>75.8</v>
      </c>
      <c r="F44" s="106" t="s">
        <v>94</v>
      </c>
      <c r="G44" s="105">
        <v>114.746</v>
      </c>
      <c r="H44" s="106">
        <v>46.3</v>
      </c>
      <c r="I44" s="106" t="s">
        <v>94</v>
      </c>
      <c r="J44" s="107">
        <f>E44-H44</f>
        <v>29.5</v>
      </c>
      <c r="K44" s="45">
        <f>ROUND(D44-G44,3)</f>
        <v>-1.891</v>
      </c>
      <c r="L44" s="104">
        <v>3.242</v>
      </c>
      <c r="M44" s="105">
        <v>64.262</v>
      </c>
      <c r="N44" s="106">
        <v>65.5</v>
      </c>
      <c r="O44" s="106" t="s">
        <v>94</v>
      </c>
      <c r="P44" s="105">
        <v>51.499000000000002</v>
      </c>
      <c r="Q44" s="106">
        <v>55.5</v>
      </c>
      <c r="R44" s="106" t="s">
        <v>94</v>
      </c>
      <c r="S44" s="107">
        <f>N44-Q44</f>
        <v>10</v>
      </c>
      <c r="T44" s="45">
        <f>ROUND(M44-P44,3)</f>
        <v>12.763</v>
      </c>
      <c r="U44" s="104">
        <v>1.3169999999999999</v>
      </c>
      <c r="V44" s="104">
        <f t="shared" si="4"/>
        <v>4.5590000000000002</v>
      </c>
    </row>
    <row r="45" spans="1:22" x14ac:dyDescent="0.2">
      <c r="A45" s="103" t="s">
        <v>219</v>
      </c>
      <c r="B45" s="46" t="s">
        <v>141</v>
      </c>
      <c r="C45" s="104">
        <v>24</v>
      </c>
      <c r="D45" s="105">
        <v>112.52</v>
      </c>
      <c r="E45" s="106">
        <v>75.8</v>
      </c>
      <c r="F45" s="106" t="s">
        <v>94</v>
      </c>
      <c r="G45" s="105">
        <v>114.38500000000001</v>
      </c>
      <c r="H45" s="106">
        <v>46.2</v>
      </c>
      <c r="I45" s="106" t="s">
        <v>94</v>
      </c>
      <c r="J45" s="107">
        <f>E45-H45</f>
        <v>29.599999999999994</v>
      </c>
      <c r="K45" s="45">
        <f>ROUND(D45-G45,3)</f>
        <v>-1.865</v>
      </c>
      <c r="L45" s="104">
        <v>3.2440000000000002</v>
      </c>
      <c r="M45" s="105">
        <v>63.478999999999999</v>
      </c>
      <c r="N45" s="106">
        <v>65.5</v>
      </c>
      <c r="O45" s="106" t="s">
        <v>94</v>
      </c>
      <c r="P45" s="105">
        <v>51.02</v>
      </c>
      <c r="Q45" s="106">
        <v>55.4</v>
      </c>
      <c r="R45" s="106" t="s">
        <v>94</v>
      </c>
      <c r="S45" s="107">
        <f>N45-Q45</f>
        <v>10.100000000000001</v>
      </c>
      <c r="T45" s="45">
        <f>ROUND(M45-P45,3)</f>
        <v>12.459</v>
      </c>
      <c r="U45" s="104">
        <v>1.296</v>
      </c>
      <c r="V45" s="104">
        <f t="shared" si="4"/>
        <v>4.54</v>
      </c>
    </row>
    <row r="46" spans="1:22" x14ac:dyDescent="0.2">
      <c r="A46" s="103" t="s">
        <v>220</v>
      </c>
      <c r="B46" s="46" t="s">
        <v>280</v>
      </c>
      <c r="C46" s="104">
        <v>24</v>
      </c>
      <c r="D46" s="105">
        <v>107.443</v>
      </c>
      <c r="E46" s="106">
        <v>77.2</v>
      </c>
      <c r="F46" s="106" t="s">
        <v>94</v>
      </c>
      <c r="G46" s="105">
        <v>109.291</v>
      </c>
      <c r="H46" s="106">
        <v>46.2</v>
      </c>
      <c r="I46" s="106" t="s">
        <v>94</v>
      </c>
      <c r="J46" s="107">
        <f>E46-H46</f>
        <v>31</v>
      </c>
      <c r="K46" s="45">
        <f>ROUND(D46-G46,3)</f>
        <v>-1.8480000000000001</v>
      </c>
      <c r="L46" s="104">
        <v>3.2450000000000001</v>
      </c>
      <c r="M46" s="105">
        <v>61.508000000000003</v>
      </c>
      <c r="N46" s="106">
        <v>65.5</v>
      </c>
      <c r="O46" s="106" t="s">
        <v>94</v>
      </c>
      <c r="P46" s="105">
        <v>47.134999999999998</v>
      </c>
      <c r="Q46" s="106">
        <v>55.6</v>
      </c>
      <c r="R46" s="106" t="s">
        <v>94</v>
      </c>
      <c r="S46" s="107">
        <f>N46-Q46</f>
        <v>9.8999999999999986</v>
      </c>
      <c r="T46" s="45">
        <f>ROUND(M46-P46,3)</f>
        <v>14.372999999999999</v>
      </c>
      <c r="U46" s="104">
        <v>1.375</v>
      </c>
      <c r="V46" s="104">
        <f t="shared" si="4"/>
        <v>4.62</v>
      </c>
    </row>
    <row r="47" spans="1:22" x14ac:dyDescent="0.2">
      <c r="A47" s="103" t="s">
        <v>221</v>
      </c>
      <c r="B47" s="46" t="s">
        <v>141</v>
      </c>
      <c r="C47" s="104">
        <v>24</v>
      </c>
      <c r="D47" s="105">
        <v>112.605</v>
      </c>
      <c r="E47" s="106">
        <v>80.2</v>
      </c>
      <c r="F47" s="106" t="s">
        <v>94</v>
      </c>
      <c r="G47" s="105">
        <v>114.52500000000001</v>
      </c>
      <c r="H47" s="106">
        <v>47.6</v>
      </c>
      <c r="I47" s="106" t="s">
        <v>94</v>
      </c>
      <c r="J47" s="107">
        <f>E47-H47</f>
        <v>32.6</v>
      </c>
      <c r="K47" s="45">
        <f>ROUND(D47-G47,3)</f>
        <v>-1.92</v>
      </c>
      <c r="L47" s="104">
        <v>3.58</v>
      </c>
      <c r="M47" s="105">
        <v>62.209000000000003</v>
      </c>
      <c r="N47" s="106">
        <v>65.3</v>
      </c>
      <c r="O47" s="106" t="s">
        <v>94</v>
      </c>
      <c r="P47" s="105">
        <v>49.222999999999999</v>
      </c>
      <c r="Q47" s="106">
        <v>55.4</v>
      </c>
      <c r="R47" s="106" t="s">
        <v>94</v>
      </c>
      <c r="S47" s="107">
        <f>N47-Q47</f>
        <v>9.8999999999999986</v>
      </c>
      <c r="T47" s="45">
        <f>ROUND(M47-P47,3)</f>
        <v>12.986000000000001</v>
      </c>
      <c r="U47" s="104">
        <v>1.298</v>
      </c>
      <c r="V47" s="104">
        <f t="shared" si="4"/>
        <v>4.8780000000000001</v>
      </c>
    </row>
    <row r="48" spans="1:22" x14ac:dyDescent="0.2">
      <c r="A48" s="102" t="s">
        <v>16</v>
      </c>
      <c r="B48" s="104"/>
      <c r="C48" s="104"/>
      <c r="D48" s="105">
        <f>ROUND(AVERAGE(D17:D47),3)</f>
        <v>112.64100000000001</v>
      </c>
      <c r="E48" s="106">
        <f>ROUND(AVERAGE(E17:E47),1)</f>
        <v>71.3</v>
      </c>
      <c r="F48" s="33">
        <f>IF(SUM(F17:F47)=0,0,ROUND(AVERAGE(F17:F47),1))</f>
        <v>0</v>
      </c>
      <c r="G48" s="105">
        <f>ROUND(AVERAGE(G17:G47),3)</f>
        <v>114.322</v>
      </c>
      <c r="H48" s="106">
        <f>ROUND(AVERAGE(H17:H47),1)</f>
        <v>44.9</v>
      </c>
      <c r="I48" s="33">
        <f>IF(SUM(I17:I47)=0,0,ROUND(AVERAGE(I17:I47),1))</f>
        <v>0</v>
      </c>
      <c r="J48" s="106">
        <f>ROUND(AVERAGE(J17:J47),1)</f>
        <v>26.4</v>
      </c>
      <c r="K48" s="105">
        <f>ROUND(AVERAGE(K17:K47),3)</f>
        <v>-1.68</v>
      </c>
      <c r="L48" s="105"/>
      <c r="M48" s="105">
        <f>ROUND(AVERAGE(M17:M47),3)</f>
        <v>40.57</v>
      </c>
      <c r="N48" s="106">
        <f>ROUND(AVERAGE(N17:N47),1)</f>
        <v>64.599999999999994</v>
      </c>
      <c r="O48" s="32">
        <f>IF(SUM(O17:O47)=0,0,ROUND(AVERAGE(O17:O47),1))</f>
        <v>0</v>
      </c>
      <c r="P48" s="105">
        <f>ROUND(AVERAGE(P17:P47),3)</f>
        <v>26.428000000000001</v>
      </c>
      <c r="Q48" s="106">
        <f>ROUND(AVERAGE(Q17:Q47),1)</f>
        <v>49</v>
      </c>
      <c r="R48" s="32">
        <f>IF(SUM(R17:R47)=0,0,ROUND(AVERAGE(R17:R47),1))</f>
        <v>0</v>
      </c>
      <c r="S48" s="106">
        <f>ROUND(AVERAGE(S17:S47),1)</f>
        <v>15.7</v>
      </c>
      <c r="T48" s="105">
        <f>ROUND(AVERAGE(T17:T47),3)</f>
        <v>14.141999999999999</v>
      </c>
      <c r="U48" s="104"/>
      <c r="V48" s="104"/>
    </row>
    <row r="49" spans="1:22" x14ac:dyDescent="0.2">
      <c r="A49" s="102" t="s">
        <v>15</v>
      </c>
      <c r="B49" s="104"/>
      <c r="C49" s="104">
        <f>SUM(C17:C47)</f>
        <v>744</v>
      </c>
      <c r="D49" s="105">
        <f>SUM(D17:D47)</f>
        <v>3491.8860000000004</v>
      </c>
      <c r="E49" s="104"/>
      <c r="F49" s="104"/>
      <c r="G49" s="105">
        <f>SUM(G17:G47)</f>
        <v>3543.9690000000005</v>
      </c>
      <c r="H49" s="104"/>
      <c r="I49" s="104"/>
      <c r="J49" s="104"/>
      <c r="K49" s="105">
        <f>SUM(K17:K47)</f>
        <v>-52.083000000000006</v>
      </c>
      <c r="L49" s="105">
        <f>SUM(L17:L47)</f>
        <v>89.674000000000021</v>
      </c>
      <c r="M49" s="105">
        <f>SUM(M17:M47)</f>
        <v>1257.67</v>
      </c>
      <c r="N49" s="104"/>
      <c r="O49" s="104"/>
      <c r="P49" s="105">
        <f>SUM(P17:P47)</f>
        <v>819.26099999999997</v>
      </c>
      <c r="Q49" s="104"/>
      <c r="R49" s="104"/>
      <c r="S49" s="104"/>
      <c r="T49" s="108">
        <f>SUM(T17:T47)</f>
        <v>438.40899999999999</v>
      </c>
      <c r="U49" s="105">
        <f>SUM(U17:U47)</f>
        <v>38.701000000000001</v>
      </c>
      <c r="V49" s="105">
        <f>SUM(V17:V47)</f>
        <v>128.37500000000003</v>
      </c>
    </row>
    <row r="50" spans="1:22" x14ac:dyDescent="0.2">
      <c r="A50" s="93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10"/>
      <c r="U50" s="109"/>
      <c r="V50" s="109"/>
    </row>
    <row r="51" spans="1:22" x14ac:dyDescent="0.2">
      <c r="A51" s="93" t="s">
        <v>14</v>
      </c>
      <c r="B51" s="109"/>
      <c r="C51" s="109"/>
      <c r="D51" s="26">
        <f>IF(SUM(C17:C45)=672,ROUND(AVERAGE(D38:D44)*$AF$52,3),IF(SUM(C17:C46)=696,ROUND(AVERAGE(D39:D45)*$AF$52,3),IF(SUM(C17:C47)=720,ROUND(AVERAGE(D40:D46)*$AF$52,3),IF(SUM(C17:C48)=744,ROUND(AVERAGE(D41:D47)*$AF$52,3),IF(OR(AH52=5,AH52=7,AH52=10,AH52=12),ROUND(AVERAGE(D40:D46)*$AF$52,3),IF(AH52=3,ROUND(AVERAGE(D38:D44)*$AF$52,3),ROUND(AVERAGE(D41:D47)*$AF$52,3)))))))</f>
        <v>0</v>
      </c>
      <c r="E51" s="109"/>
      <c r="F51" s="109"/>
      <c r="G51" s="26">
        <f>IF(SUM(C17:C45)=672,ROUND(AVERAGE(G38:G44)*$AF$52,3),IF(SUM(C17:C46)=696,ROUND(AVERAGE(G39:G45)*$AF$52,3),IF(SUM(C17:C47)=720,ROUND(AVERAGE(G40:G46)*$AF$52,3),IF(SUM(C17:C48)=744,ROUND(AVERAGE(G41:G47)*$AF$52,3),IF(OR(AH52=5,AH52=7,AH52=10,AH52=12),ROUND(AVERAGE(G40:G46)*$AF$52,3),IF(AH52=3,ROUND(AVERAGE(G38:G44)*$AF$52,3),ROUND(AVERAGE(G41:G47)*$AF$52,3)))))))</f>
        <v>0</v>
      </c>
      <c r="H51" s="109"/>
      <c r="I51" s="109"/>
      <c r="J51" s="109"/>
      <c r="K51" s="26">
        <f>IF(SUM(C17:C45)=672,ROUND(AVERAGE(K38:K44)*$AF$52,3),IF(SUM(C17:C46)=696,ROUND(AVERAGE(K39:K45)*$AF$52,3),IF(SUM(C17:C47)=720,ROUND(AVERAGE(K40:K46)*$AF$52,3),IF(SUM(C17:C48)=744,ROUND(AVERAGE(K41:K47)*$AF$52,3),IF(OR(AH52=5,AH52=7,AH52=10,AH52=12),ROUND(AVERAGE(K40:K46)*$AF$52,3),IF(AH52=3,ROUND(AVERAGE(K38:K44)*$AF$52,3),ROUND(AVERAGE(K41:K47)*$AF$52,3)))))))</f>
        <v>0</v>
      </c>
      <c r="L51" s="26">
        <f>IF(SUM(C17:C45)=672,ROUND(AVERAGE(L38:L44)*$AF$52,3),IF(SUM(C17:C46)=696,ROUND(AVERAGE(L39:L45)*$AF$52,3),IF(SUM(C17:C47)=720,ROUND(AVERAGE(L40:L46)*$AF$52,3),IF(SUM(C17:C48)=744,ROUND(AVERAGE(L41:L47)*$AF$52,3),IF(OR(AH52=5,AH52=7,AH52=10,AH52=12),ROUND(AVERAGE(L40:L46)*$AF$52,3),IF(AH52=3,ROUND(AVERAGE(L38:L44)*$AF$52,3),ROUND(AVERAGE(L41:L47)*$AF$52,3)))))))</f>
        <v>0</v>
      </c>
      <c r="M51" s="26">
        <f>IF(SUM(C17:C45)=672,ROUND(AVERAGE(M38:M44)*$AF$52,3),IF(SUM(C17:C46)=696,ROUND(AVERAGE(M39:M45)*$AF$52,3),IF(SUM(C17:C47)=720,ROUND(AVERAGE(M40:M46)*$AF$52,3),IF(SUM(C17:C48)=744,ROUND(AVERAGE(M41:M47)*$AF$52,3),IF(OR(AH52=5,AH52=7,AH52=10,AH52=12),ROUND(AVERAGE(M40:M46)*$AF$52,3),IF(AH52=3,ROUND(AVERAGE(M38:M44)*$AF$52,3),ROUND(AVERAGE(M41:M47)*$AF$52,3)))))))</f>
        <v>0</v>
      </c>
      <c r="N51" s="109"/>
      <c r="O51" s="109"/>
      <c r="P51" s="26">
        <f>IF(SUM(C17:C45)=672,ROUND(AVERAGE(P38:P44)*$AF$52,3),IF(SUM(C17:C46)=696,ROUND(AVERAGE(P39:P45)*$AF$52,3),IF(SUM(C17:C47)=720,ROUND(AVERAGE(P40:P46)*$AF$52,3),IF(SUM(C17:C48)=744,ROUND(AVERAGE(P41:P47)*$AF$52,3),IF(OR(AH52=5,AH52=7,AH52=10,AH52=12),ROUND(AVERAGE(P40:P46)*$AF$52,3),IF(AH52=3,ROUND(AVERAGE(P38:P44)*$AF$52,3),ROUND(AVERAGE(P41:P47)*$AF$52,3)))))))</f>
        <v>0</v>
      </c>
      <c r="Q51" s="109"/>
      <c r="R51" s="109"/>
      <c r="S51" s="109"/>
      <c r="T51" s="26">
        <f>IF(SUM(C17:C45)=672,ROUND(AVERAGE(T38:T44)*$AF$52,3),IF(SUM(C17:C46)=696,ROUND(AVERAGE(T39:T45)*$AF$52,3),IF(SUM(C17:C47)=720,ROUND(AVERAGE(T40:T46)*$AF$52,3),IF(SUM(C17:C48)=744,ROUND(AVERAGE(T41:T47)*$AF$52,3),IF(OR(AH52=5,AH52=7,AH52=10,AH52=12),ROUND(AVERAGE(T40:T46)*$AF$52,3),IF(AH52=3,ROUND(AVERAGE(T38:T44)*$AF$52,3),ROUND(AVERAGE(T41:T47)*$AF$52,3)))))))</f>
        <v>0</v>
      </c>
      <c r="U51" s="26">
        <f>IF(SUM(C17:C45)=672,ROUND(AVERAGE(U38:U44)*$AF$52,3),IF(SUM(C17:C46)=696,ROUND(AVERAGE(U39:U45)*$AF$52,3),IF(SUM(C17:C47)=720,ROUND(AVERAGE(U40:U46)*$AF$52,3),IF(SUM(C17:C48)=744,ROUND(AVERAGE(U41:U47)*$AF$52,3),IF(OR(AH52=5,AH52=7,AH52=10,AH52=12),ROUND(AVERAGE(U40:U46)*$AF$52,3),IF(AH52=3,ROUND(AVERAGE(U38:U44)*$AF$52,3),ROUND(AVERAGE(U41:U47)*$AF$52,3)))))))</f>
        <v>0</v>
      </c>
      <c r="V51" s="26">
        <f>IF(SUM(C17:C45)=672,ROUND(AVERAGE(V38:V44)*$AF$52,3),IF(SUM(C17:C46)=696,ROUND(AVERAGE(V39:V45)*$AF$52,3),IF(SUM(C17:C47)=720,ROUND(AVERAGE(V40:V46)*$AF$52,3),IF(SUM(C17:C48)=744,ROUND(AVERAGE(V41:V47)*$AF$52,3),IF(OR(AH52=5,AH52=7,AH52=10,AH52=12),ROUND(AVERAGE(V40:V46)*$AF$52,3),IF(AH52=3,ROUND(AVERAGE(V38:V44)*$AF$52,3),ROUND(AVERAGE(V41:V47)*$AF$52,3)))))))</f>
        <v>0</v>
      </c>
    </row>
    <row r="52" spans="1:22" x14ac:dyDescent="0.2">
      <c r="A52" s="93" t="s">
        <v>13</v>
      </c>
      <c r="B52" s="109"/>
      <c r="C52" s="109"/>
      <c r="D52" s="23">
        <f>-'[4]12-17'!D50</f>
        <v>-995.13</v>
      </c>
      <c r="E52" s="111"/>
      <c r="F52" s="111"/>
      <c r="G52" s="23">
        <f>-'[4]12-17'!G50</f>
        <v>-1011.23</v>
      </c>
      <c r="H52" s="109"/>
      <c r="I52" s="111"/>
      <c r="J52" s="112"/>
      <c r="K52" s="23">
        <f>-'[4]12-17'!K50</f>
        <v>0</v>
      </c>
      <c r="L52" s="23">
        <f>-'[4]12-17'!L50</f>
        <v>-24.044</v>
      </c>
      <c r="M52" s="23">
        <f>-'[4]12-17'!M50</f>
        <v>-330.714</v>
      </c>
      <c r="N52" s="113"/>
      <c r="O52" s="23"/>
      <c r="P52" s="23">
        <f>-'[4]12-17'!P50</f>
        <v>-198.69399999999999</v>
      </c>
      <c r="Q52" s="113"/>
      <c r="R52" s="113"/>
      <c r="S52" s="113"/>
      <c r="T52" s="23">
        <f>-'[4]12-17'!T50</f>
        <v>-132.02000000000001</v>
      </c>
      <c r="U52" s="23">
        <f>-'[4]12-17'!U50</f>
        <v>-11.568</v>
      </c>
      <c r="V52" s="23">
        <f>-'[4]12-17'!V50</f>
        <v>-35.612000000000002</v>
      </c>
    </row>
    <row r="53" spans="1:22" x14ac:dyDescent="0.2">
      <c r="A53" s="93" t="s">
        <v>11</v>
      </c>
      <c r="B53" s="109"/>
      <c r="C53" s="109"/>
      <c r="D53" s="109">
        <f>D49+D51+D52</f>
        <v>2496.7560000000003</v>
      </c>
      <c r="E53" s="109"/>
      <c r="F53" s="109"/>
      <c r="G53" s="109">
        <f>G49+G51+G52</f>
        <v>2532.7390000000005</v>
      </c>
      <c r="H53" s="109"/>
      <c r="I53" s="109"/>
      <c r="J53" s="109"/>
      <c r="K53" s="109">
        <f>K49+K51+K52</f>
        <v>-52.083000000000006</v>
      </c>
      <c r="L53" s="109">
        <f>L49+L51+L52</f>
        <v>65.630000000000024</v>
      </c>
      <c r="M53" s="113">
        <f>M49+M51+M52</f>
        <v>926.95600000000013</v>
      </c>
      <c r="N53" s="109"/>
      <c r="O53" s="109"/>
      <c r="P53" s="109">
        <f>P49+P51+P52</f>
        <v>620.56700000000001</v>
      </c>
      <c r="Q53" s="109"/>
      <c r="R53" s="109"/>
      <c r="S53" s="109"/>
      <c r="T53" s="110">
        <f>T49+T51+T52</f>
        <v>306.38900000000001</v>
      </c>
      <c r="U53" s="109">
        <f>U49+U51+U52</f>
        <v>27.133000000000003</v>
      </c>
      <c r="V53" s="109">
        <f>V49+V51+V52</f>
        <v>92.763000000000034</v>
      </c>
    </row>
    <row r="54" spans="1:22" ht="15.75" x14ac:dyDescent="0.25">
      <c r="A54" s="99" t="s">
        <v>10</v>
      </c>
      <c r="B54" s="99">
        <v>1.5</v>
      </c>
      <c r="C54" s="94" t="s">
        <v>9</v>
      </c>
      <c r="D54" s="114">
        <f>ROUND(T53,0)</f>
        <v>306</v>
      </c>
      <c r="E54" s="99" t="s">
        <v>8</v>
      </c>
      <c r="F54" s="99">
        <f>ROUND(U53-D54*0.98*B54/1000,2)</f>
        <v>26.68</v>
      </c>
      <c r="G54" s="99" t="s">
        <v>7</v>
      </c>
      <c r="H54" s="99">
        <f>ROUND(L53,2)</f>
        <v>65.63</v>
      </c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</row>
    <row r="55" spans="1:22" x14ac:dyDescent="0.2">
      <c r="A55" s="93"/>
      <c r="B55" s="93"/>
      <c r="C55" s="93"/>
      <c r="D55" s="115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</row>
    <row r="56" spans="1:22" x14ac:dyDescent="0.2">
      <c r="A56" s="93" t="s">
        <v>6</v>
      </c>
      <c r="B56" s="93"/>
      <c r="C56" s="93"/>
      <c r="D56" s="115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</row>
    <row r="57" spans="1:22" x14ac:dyDescent="0.2">
      <c r="A57" s="93" t="s">
        <v>5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</row>
    <row r="58" spans="1:22" x14ac:dyDescent="0.2">
      <c r="A58" s="93" t="s">
        <v>4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</row>
    <row r="59" spans="1:22" x14ac:dyDescent="0.2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</row>
    <row r="60" spans="1:22" x14ac:dyDescent="0.2">
      <c r="A60" s="93" t="s">
        <v>3</v>
      </c>
      <c r="B60" s="93"/>
      <c r="C60" s="93"/>
      <c r="D60" s="93"/>
      <c r="E60" s="93" t="s">
        <v>281</v>
      </c>
      <c r="F60" s="93"/>
      <c r="G60" s="93"/>
      <c r="H60" s="7" t="s">
        <v>1</v>
      </c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</row>
    <row r="61" spans="1:22" x14ac:dyDescent="0.2">
      <c r="A61" s="93" t="s">
        <v>0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5"/>
  <sheetViews>
    <sheetView tabSelected="1" topLeftCell="A32" workbookViewId="0">
      <selection activeCell="AA19" sqref="AA19"/>
    </sheetView>
  </sheetViews>
  <sheetFormatPr defaultRowHeight="12.75" x14ac:dyDescent="0.2"/>
  <sheetData>
    <row r="1" spans="1:25" ht="15.75" x14ac:dyDescent="0.25">
      <c r="A1" s="116"/>
      <c r="B1" s="116"/>
      <c r="C1" s="116"/>
      <c r="D1" s="116"/>
      <c r="E1" s="116"/>
      <c r="F1" s="116"/>
      <c r="G1" s="116"/>
      <c r="H1" s="117"/>
      <c r="I1" s="118"/>
      <c r="J1" s="119"/>
      <c r="K1" s="116"/>
      <c r="L1" s="116"/>
      <c r="M1" s="119" t="s">
        <v>282</v>
      </c>
      <c r="N1" s="116"/>
      <c r="O1" s="116"/>
      <c r="P1" s="116"/>
      <c r="Q1" s="116"/>
      <c r="R1" s="116"/>
      <c r="S1" s="120"/>
      <c r="T1" s="116"/>
      <c r="U1" s="116"/>
      <c r="V1" s="116"/>
      <c r="W1" s="116"/>
      <c r="X1" s="116"/>
      <c r="Y1" s="7"/>
    </row>
    <row r="2" spans="1:25" ht="15.75" x14ac:dyDescent="0.25">
      <c r="A2" s="116"/>
      <c r="B2" s="116"/>
      <c r="C2" s="116"/>
      <c r="D2" s="116"/>
      <c r="E2" s="116"/>
      <c r="F2" s="116"/>
      <c r="G2" s="116"/>
      <c r="H2" s="117"/>
      <c r="I2" s="118"/>
      <c r="J2" s="119"/>
      <c r="K2" s="116"/>
      <c r="L2" s="116"/>
      <c r="M2" s="119"/>
      <c r="N2" s="116"/>
      <c r="O2" s="116"/>
      <c r="P2" s="116"/>
      <c r="Q2" s="116"/>
      <c r="R2" s="116"/>
      <c r="S2" s="120"/>
      <c r="T2" s="116"/>
      <c r="U2" s="116"/>
      <c r="V2" s="116"/>
      <c r="W2" s="116"/>
      <c r="X2" s="116"/>
      <c r="Y2" s="7"/>
    </row>
    <row r="3" spans="1:25" ht="15" x14ac:dyDescent="0.25">
      <c r="A3" s="121" t="s">
        <v>283</v>
      </c>
      <c r="B3" s="122"/>
      <c r="C3" s="123"/>
      <c r="D3" s="123"/>
      <c r="E3" s="123"/>
      <c r="F3" s="123"/>
      <c r="G3" s="123"/>
      <c r="H3" s="124"/>
      <c r="I3" s="125"/>
      <c r="J3" s="123"/>
      <c r="K3" s="123"/>
      <c r="L3" s="123"/>
      <c r="M3" s="126"/>
      <c r="N3" s="122"/>
      <c r="O3" s="123"/>
      <c r="P3" s="123"/>
      <c r="Q3" s="123"/>
      <c r="R3" s="123"/>
      <c r="S3" s="127"/>
      <c r="T3" s="128"/>
      <c r="U3" s="129"/>
      <c r="V3" s="130"/>
      <c r="W3" s="127"/>
      <c r="X3" s="129" t="s">
        <v>284</v>
      </c>
      <c r="Y3" s="123"/>
    </row>
    <row r="4" spans="1:25" ht="15" x14ac:dyDescent="0.25">
      <c r="A4" s="121" t="s">
        <v>285</v>
      </c>
      <c r="B4" s="122"/>
      <c r="C4" s="123"/>
      <c r="D4" s="123"/>
      <c r="E4" s="123"/>
      <c r="F4" s="123"/>
      <c r="G4" s="123"/>
      <c r="H4" s="123"/>
      <c r="I4" s="126"/>
      <c r="J4" s="131"/>
      <c r="K4" s="123"/>
      <c r="L4" s="123"/>
      <c r="M4" s="123"/>
      <c r="N4" s="126"/>
      <c r="O4" s="131"/>
      <c r="P4" s="131"/>
      <c r="Q4" s="131"/>
      <c r="R4" s="131"/>
      <c r="S4" s="132"/>
      <c r="T4" s="127"/>
      <c r="U4" s="129"/>
      <c r="V4" s="127"/>
      <c r="W4" s="132"/>
      <c r="X4" s="133" t="s">
        <v>286</v>
      </c>
      <c r="Y4" s="123"/>
    </row>
    <row r="5" spans="1:25" ht="15" x14ac:dyDescent="0.25">
      <c r="A5" s="121" t="s">
        <v>287</v>
      </c>
      <c r="B5" s="123"/>
      <c r="C5" s="123"/>
      <c r="D5" s="123"/>
      <c r="E5" s="122"/>
      <c r="F5" s="123"/>
      <c r="G5" s="123"/>
      <c r="H5" s="123" t="s">
        <v>288</v>
      </c>
      <c r="I5" s="90"/>
      <c r="J5" s="122"/>
      <c r="K5" s="123"/>
      <c r="L5" s="123"/>
      <c r="M5" s="123"/>
      <c r="N5" s="123"/>
      <c r="O5" s="123"/>
      <c r="P5" s="123"/>
      <c r="Q5" s="123"/>
      <c r="R5" s="123"/>
      <c r="S5" s="132"/>
      <c r="T5" s="129"/>
      <c r="U5" s="129"/>
      <c r="V5" s="132"/>
      <c r="W5" s="127"/>
      <c r="X5" s="127" t="s">
        <v>289</v>
      </c>
      <c r="Y5" s="123"/>
    </row>
    <row r="6" spans="1:25" ht="15.75" thickBot="1" x14ac:dyDescent="0.3">
      <c r="A6" s="134" t="s">
        <v>290</v>
      </c>
      <c r="B6" s="125"/>
      <c r="C6" s="135"/>
      <c r="D6" s="135"/>
      <c r="E6" s="135"/>
      <c r="F6" s="135"/>
      <c r="G6" s="135"/>
      <c r="H6" s="135"/>
      <c r="I6" s="135"/>
      <c r="J6" s="136"/>
      <c r="K6" s="137"/>
      <c r="L6" s="137"/>
      <c r="M6" s="135"/>
      <c r="N6" s="136"/>
      <c r="O6" s="135"/>
      <c r="P6" s="135"/>
      <c r="Q6" s="138" t="s">
        <v>291</v>
      </c>
      <c r="R6" s="135" t="s">
        <v>292</v>
      </c>
      <c r="S6" s="139"/>
      <c r="T6" s="140"/>
      <c r="U6" s="141"/>
      <c r="V6" s="139"/>
      <c r="W6" s="140"/>
      <c r="X6" s="142" t="s">
        <v>293</v>
      </c>
      <c r="Y6" s="135"/>
    </row>
    <row r="7" spans="1:25" x14ac:dyDescent="0.2">
      <c r="A7" s="143" t="s">
        <v>294</v>
      </c>
      <c r="B7" s="144"/>
      <c r="C7" s="144"/>
      <c r="D7" s="145"/>
      <c r="E7" s="145"/>
      <c r="F7" s="145"/>
      <c r="G7" s="146" t="s">
        <v>295</v>
      </c>
      <c r="H7" s="145"/>
      <c r="I7" s="144"/>
      <c r="J7" s="144"/>
      <c r="K7" s="144"/>
      <c r="L7" s="144"/>
      <c r="M7" s="144"/>
      <c r="N7" s="145"/>
      <c r="O7" s="147" t="s">
        <v>296</v>
      </c>
      <c r="P7" s="144"/>
      <c r="Q7" s="144"/>
      <c r="R7" s="144"/>
      <c r="S7" s="148"/>
      <c r="T7" s="144"/>
      <c r="U7" s="147" t="s">
        <v>297</v>
      </c>
      <c r="V7" s="144"/>
      <c r="W7" s="144"/>
      <c r="X7" s="149" t="s">
        <v>298</v>
      </c>
      <c r="Y7" s="150"/>
    </row>
    <row r="8" spans="1:25" x14ac:dyDescent="0.2">
      <c r="A8" s="151" t="s">
        <v>299</v>
      </c>
      <c r="B8" s="152"/>
      <c r="C8" s="153"/>
      <c r="D8" s="152"/>
      <c r="E8" s="154"/>
      <c r="F8" s="154"/>
      <c r="G8" s="152"/>
      <c r="H8" s="154"/>
      <c r="I8" s="152"/>
      <c r="J8" s="154"/>
      <c r="K8" s="152"/>
      <c r="L8" s="152"/>
      <c r="M8" s="152"/>
      <c r="N8" s="154"/>
      <c r="O8" s="152"/>
      <c r="P8" s="154"/>
      <c r="Q8" s="154"/>
      <c r="R8" s="154"/>
      <c r="S8" s="154"/>
      <c r="T8" s="155"/>
      <c r="U8" s="152"/>
      <c r="V8" s="152"/>
      <c r="W8" s="152"/>
      <c r="X8" s="153"/>
      <c r="Y8" s="156"/>
    </row>
    <row r="9" spans="1:25" x14ac:dyDescent="0.2">
      <c r="A9" s="157"/>
      <c r="B9" s="158"/>
      <c r="C9" s="159"/>
      <c r="D9" s="158" t="s">
        <v>300</v>
      </c>
      <c r="E9" s="158"/>
      <c r="F9" s="158"/>
      <c r="G9" s="158"/>
      <c r="H9" s="158" t="s">
        <v>76</v>
      </c>
      <c r="I9" s="158"/>
      <c r="J9" s="158"/>
      <c r="K9" s="158" t="s">
        <v>75</v>
      </c>
      <c r="L9" s="158"/>
      <c r="M9" s="158"/>
      <c r="N9" s="158" t="s">
        <v>301</v>
      </c>
      <c r="O9" s="158"/>
      <c r="P9" s="158"/>
      <c r="Q9" s="158"/>
      <c r="R9" s="158" t="s">
        <v>302</v>
      </c>
      <c r="S9" s="160"/>
      <c r="T9" s="158"/>
      <c r="U9" s="158"/>
      <c r="V9" s="158"/>
      <c r="W9" s="158"/>
      <c r="X9" s="159"/>
      <c r="Y9" s="161"/>
    </row>
    <row r="10" spans="1:25" x14ac:dyDescent="0.2">
      <c r="A10" s="162" t="s">
        <v>303</v>
      </c>
      <c r="B10" s="152"/>
      <c r="C10" s="152"/>
      <c r="D10" s="163" t="s">
        <v>304</v>
      </c>
      <c r="E10" s="152"/>
      <c r="F10" s="153"/>
      <c r="G10" s="152"/>
      <c r="H10" s="164" t="s">
        <v>257</v>
      </c>
      <c r="I10" s="165"/>
      <c r="J10" s="165"/>
      <c r="K10" s="164" t="s">
        <v>257</v>
      </c>
      <c r="L10" s="163"/>
      <c r="M10" s="163"/>
      <c r="N10" s="163" t="s">
        <v>305</v>
      </c>
      <c r="O10" s="165"/>
      <c r="P10" s="165"/>
      <c r="Q10" s="163"/>
      <c r="R10" s="163" t="s">
        <v>306</v>
      </c>
      <c r="S10" s="153"/>
      <c r="T10" s="152"/>
      <c r="U10" s="152"/>
      <c r="V10" s="154"/>
      <c r="W10" s="153"/>
      <c r="X10" s="152"/>
      <c r="Y10" s="156"/>
    </row>
    <row r="11" spans="1:25" x14ac:dyDescent="0.2">
      <c r="A11" s="162" t="s">
        <v>307</v>
      </c>
      <c r="B11" s="152"/>
      <c r="C11" s="152"/>
      <c r="D11" s="163" t="s">
        <v>304</v>
      </c>
      <c r="E11" s="154"/>
      <c r="F11" s="153"/>
      <c r="G11" s="154"/>
      <c r="H11" s="164" t="s">
        <v>257</v>
      </c>
      <c r="I11" s="165"/>
      <c r="J11" s="165"/>
      <c r="K11" s="164" t="s">
        <v>257</v>
      </c>
      <c r="L11" s="163"/>
      <c r="M11" s="163"/>
      <c r="N11" s="163" t="s">
        <v>305</v>
      </c>
      <c r="O11" s="165"/>
      <c r="P11" s="165"/>
      <c r="Q11" s="163"/>
      <c r="R11" s="163" t="s">
        <v>306</v>
      </c>
      <c r="S11" s="153"/>
      <c r="T11" s="152"/>
      <c r="U11" s="154"/>
      <c r="V11" s="154"/>
      <c r="W11" s="153"/>
      <c r="X11" s="152"/>
      <c r="Y11" s="156"/>
    </row>
    <row r="12" spans="1:25" x14ac:dyDescent="0.2">
      <c r="A12" s="162" t="s">
        <v>308</v>
      </c>
      <c r="B12" s="152"/>
      <c r="C12" s="152"/>
      <c r="D12" s="166" t="str">
        <f>IF(OR(AA3="СИ-4",AA3="СИ-5"),"","- ")</f>
        <v xml:space="preserve">- </v>
      </c>
      <c r="E12" s="154"/>
      <c r="F12" s="153"/>
      <c r="G12" s="154"/>
      <c r="H12" s="167" t="str">
        <f>IF(OR(AA3="СИ-4",AA3="СИ-5"),"","")</f>
        <v/>
      </c>
      <c r="I12" s="165"/>
      <c r="J12" s="165"/>
      <c r="K12" s="167" t="str">
        <f>IF(OR(AA3="СИ-4",AA3="СИ-5"),"","")</f>
        <v/>
      </c>
      <c r="L12" s="163"/>
      <c r="M12" s="163"/>
      <c r="N12" s="166" t="str">
        <f>IF(OR(AA3="СИ-4",AA3="СИ-5"),"","")</f>
        <v/>
      </c>
      <c r="O12" s="165"/>
      <c r="P12" s="165"/>
      <c r="Q12" s="163"/>
      <c r="R12" s="166" t="str">
        <f>IF(OR(AA3="СИ-4",AA3="СИ-5"),"","")</f>
        <v/>
      </c>
      <c r="S12" s="153"/>
      <c r="T12" s="152"/>
      <c r="U12" s="154"/>
      <c r="V12" s="154"/>
      <c r="W12" s="153"/>
      <c r="X12" s="152"/>
      <c r="Y12" s="156"/>
    </row>
    <row r="13" spans="1:25" x14ac:dyDescent="0.2">
      <c r="A13" s="162" t="s">
        <v>309</v>
      </c>
      <c r="B13" s="152"/>
      <c r="C13" s="152"/>
      <c r="D13" s="166" t="str">
        <f>IF(OR(AA3="СИ-4",AA3="СИ-5"),"","- ")</f>
        <v xml:space="preserve">- </v>
      </c>
      <c r="E13" s="154"/>
      <c r="F13" s="153"/>
      <c r="G13" s="154"/>
      <c r="H13" s="167" t="str">
        <f>IF(OR(AA3="СИ-4",AA3="СИ-5"),"","")</f>
        <v/>
      </c>
      <c r="I13" s="165"/>
      <c r="J13" s="165"/>
      <c r="K13" s="167" t="str">
        <f>IF(OR(AA3="СИ-4",AA3="СИ-5"),"","")</f>
        <v/>
      </c>
      <c r="L13" s="163"/>
      <c r="M13" s="163"/>
      <c r="N13" s="166" t="str">
        <f>IF(OR(AA3="СИ-4",AA3="СИ-5"),"","")</f>
        <v/>
      </c>
      <c r="O13" s="165"/>
      <c r="P13" s="165"/>
      <c r="Q13" s="163"/>
      <c r="R13" s="166" t="str">
        <f>IF(OR(AA3="СИ-4",AA3="СИ-5"),"","")</f>
        <v/>
      </c>
      <c r="S13" s="153"/>
      <c r="T13" s="152"/>
      <c r="U13" s="154"/>
      <c r="V13" s="154"/>
      <c r="W13" s="153"/>
      <c r="X13" s="152"/>
      <c r="Y13" s="156"/>
    </row>
    <row r="14" spans="1:25" x14ac:dyDescent="0.2">
      <c r="A14" s="162" t="s">
        <v>310</v>
      </c>
      <c r="B14" s="152"/>
      <c r="C14" s="152"/>
      <c r="D14" s="163" t="s">
        <v>311</v>
      </c>
      <c r="E14" s="154"/>
      <c r="F14" s="153"/>
      <c r="G14" s="154"/>
      <c r="H14" s="164" t="s">
        <v>257</v>
      </c>
      <c r="I14" s="165"/>
      <c r="J14" s="165"/>
      <c r="K14" s="164" t="s">
        <v>257</v>
      </c>
      <c r="L14" s="163"/>
      <c r="M14" s="163"/>
      <c r="N14" s="163"/>
      <c r="O14" s="165"/>
      <c r="P14" s="165"/>
      <c r="Q14" s="163"/>
      <c r="R14" s="163"/>
      <c r="S14" s="153"/>
      <c r="T14" s="152"/>
      <c r="U14" s="154"/>
      <c r="V14" s="154"/>
      <c r="W14" s="153"/>
      <c r="X14" s="152"/>
      <c r="Y14" s="156"/>
    </row>
    <row r="15" spans="1:25" x14ac:dyDescent="0.2">
      <c r="A15" s="162" t="s">
        <v>312</v>
      </c>
      <c r="B15" s="152"/>
      <c r="C15" s="152"/>
      <c r="D15" s="163" t="s">
        <v>311</v>
      </c>
      <c r="E15" s="154"/>
      <c r="F15" s="153"/>
      <c r="G15" s="154"/>
      <c r="H15" s="164" t="s">
        <v>257</v>
      </c>
      <c r="I15" s="165"/>
      <c r="J15" s="165"/>
      <c r="K15" s="164" t="s">
        <v>257</v>
      </c>
      <c r="L15" s="163"/>
      <c r="M15" s="163"/>
      <c r="N15" s="163"/>
      <c r="O15" s="165"/>
      <c r="P15" s="165"/>
      <c r="Q15" s="163"/>
      <c r="R15" s="163"/>
      <c r="S15" s="153"/>
      <c r="T15" s="152"/>
      <c r="U15" s="154"/>
      <c r="V15" s="154"/>
      <c r="W15" s="153"/>
      <c r="X15" s="152"/>
      <c r="Y15" s="156"/>
    </row>
    <row r="16" spans="1:25" x14ac:dyDescent="0.2">
      <c r="A16" s="168"/>
      <c r="B16" s="155"/>
      <c r="C16" s="152"/>
      <c r="D16" s="154"/>
      <c r="E16" s="153"/>
      <c r="F16" s="169"/>
      <c r="G16" s="152"/>
      <c r="H16" s="152"/>
      <c r="I16" s="155"/>
      <c r="J16" s="154"/>
      <c r="K16" s="153"/>
      <c r="L16" s="153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6"/>
    </row>
    <row r="17" spans="1:25" ht="14.25" x14ac:dyDescent="0.2">
      <c r="A17" s="170" t="s">
        <v>313</v>
      </c>
      <c r="B17" s="155"/>
      <c r="C17" s="152"/>
      <c r="D17" s="154"/>
      <c r="E17" s="153"/>
      <c r="F17" s="165"/>
      <c r="G17" s="152"/>
      <c r="H17" s="152"/>
      <c r="I17" s="155"/>
      <c r="J17" s="154"/>
      <c r="K17" s="153"/>
      <c r="L17" s="153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6"/>
    </row>
    <row r="18" spans="1:25" ht="15" x14ac:dyDescent="0.25">
      <c r="A18" s="171" t="e">
        <f>IF( OR(#REF!="СИ-4",#REF!= "СИ-5"),"Договорные нагрузки, Гкал/ч,       Qот=0.2071          Qвент.=        Qтех.пот.=","Договорные нагрузки, Гкал/ч,           Qот=0.2071          Qвент.=        Qтех.пот.=           Qгвс=0.1647")</f>
        <v>#REF!</v>
      </c>
      <c r="B18" s="135"/>
      <c r="C18" s="135"/>
      <c r="D18" s="135"/>
      <c r="E18" s="135"/>
      <c r="F18" s="124"/>
      <c r="G18" s="125"/>
      <c r="H18" s="124"/>
      <c r="I18" s="125"/>
      <c r="J18" s="135"/>
      <c r="K18" s="124"/>
      <c r="L18" s="124"/>
      <c r="M18" s="125"/>
      <c r="N18" s="135"/>
      <c r="O18" s="124"/>
      <c r="P18" s="124"/>
      <c r="Q18" s="124"/>
      <c r="R18" s="124"/>
      <c r="S18" s="125"/>
      <c r="T18" s="124"/>
      <c r="U18" s="124"/>
      <c r="V18" s="124"/>
      <c r="W18" s="125"/>
      <c r="X18" s="135"/>
      <c r="Y18" s="172"/>
    </row>
    <row r="19" spans="1:25" ht="15" x14ac:dyDescent="0.25">
      <c r="A19" s="173" t="e">
        <f>IF( OR(#REF!="СИ-4",#REF!= "СИ-5"),"Договорные нагрузки (ср.час), Гкал/ч:   ","Договорные нагрузки (ср.час), Гкал/ч:      Qтех.гвс.ср=         Qгвс.ср= ")</f>
        <v>#REF!</v>
      </c>
      <c r="B19" s="135"/>
      <c r="C19" s="135"/>
      <c r="D19" s="135"/>
      <c r="E19" s="135"/>
      <c r="F19" s="124"/>
      <c r="G19" s="125"/>
      <c r="H19" s="124"/>
      <c r="I19" s="125"/>
      <c r="J19" s="135"/>
      <c r="K19" s="124"/>
      <c r="L19" s="124"/>
      <c r="M19" s="125"/>
      <c r="N19" s="135"/>
      <c r="O19" s="124"/>
      <c r="P19" s="124"/>
      <c r="Q19" s="124"/>
      <c r="R19" s="124"/>
      <c r="S19" s="125"/>
      <c r="T19" s="124"/>
      <c r="U19" s="124"/>
      <c r="V19" s="124"/>
      <c r="W19" s="125"/>
      <c r="X19" s="135"/>
      <c r="Y19" s="172"/>
    </row>
    <row r="20" spans="1:25" ht="15" x14ac:dyDescent="0.25">
      <c r="A20" s="174" t="e">
        <f>IF( OR(#REF!="СИ-4",#REF!= "СИ-5"),"Договорные расходы, т/сут:  Gот=66.24  Gвент.=0  Gтех.пот.=0 ","Договорные расходы, т/сут:  Gот=66.24  Gвент.=0  Gтех.пот.=0  Gгвс=0  ")</f>
        <v>#REF!</v>
      </c>
      <c r="B20" s="175"/>
      <c r="C20" s="175"/>
      <c r="D20" s="175"/>
      <c r="E20" s="175"/>
      <c r="F20" s="176"/>
      <c r="G20" s="177"/>
      <c r="H20" s="176"/>
      <c r="I20" s="177"/>
      <c r="J20" s="175"/>
      <c r="K20" s="176"/>
      <c r="L20" s="176"/>
      <c r="M20" s="177"/>
      <c r="N20" s="175"/>
      <c r="O20" s="176"/>
      <c r="P20" s="176"/>
      <c r="Q20" s="176"/>
      <c r="R20" s="176"/>
      <c r="S20" s="177"/>
      <c r="T20" s="176"/>
      <c r="U20" s="177"/>
      <c r="V20" s="177"/>
      <c r="W20" s="124"/>
      <c r="X20" s="125"/>
      <c r="Y20" s="172"/>
    </row>
    <row r="21" spans="1:25" ht="13.5" thickBot="1" x14ac:dyDescent="0.25">
      <c r="A21" s="178"/>
      <c r="B21" s="179"/>
      <c r="C21" s="179"/>
      <c r="D21" s="179"/>
      <c r="E21" s="179"/>
      <c r="F21" s="180"/>
      <c r="G21" s="159"/>
      <c r="H21" s="180"/>
      <c r="I21" s="159"/>
      <c r="J21" s="179"/>
      <c r="K21" s="180"/>
      <c r="L21" s="180"/>
      <c r="M21" s="159"/>
      <c r="N21" s="179"/>
      <c r="O21" s="180"/>
      <c r="P21" s="180"/>
      <c r="Q21" s="180"/>
      <c r="R21" s="180"/>
      <c r="S21" s="159"/>
      <c r="T21" s="180"/>
      <c r="U21" s="159"/>
      <c r="V21" s="159"/>
      <c r="W21" s="180"/>
      <c r="X21" s="159"/>
      <c r="Y21" s="181"/>
    </row>
    <row r="22" spans="1:25" ht="16.5" thickBot="1" x14ac:dyDescent="0.3">
      <c r="A22" s="182" t="s">
        <v>314</v>
      </c>
      <c r="B22" s="152"/>
      <c r="C22" s="152"/>
      <c r="D22" s="152"/>
      <c r="E22" s="152"/>
      <c r="F22" s="152"/>
      <c r="G22" s="152"/>
      <c r="H22" s="152"/>
      <c r="I22" s="152"/>
      <c r="J22" s="153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415" t="s">
        <v>315</v>
      </c>
      <c r="X22" s="416"/>
      <c r="Y22" s="419" t="s">
        <v>316</v>
      </c>
    </row>
    <row r="23" spans="1:25" ht="13.5" thickBot="1" x14ac:dyDescent="0.25">
      <c r="A23" s="183"/>
      <c r="B23" s="184"/>
      <c r="C23" s="184"/>
      <c r="D23" s="421" t="s">
        <v>317</v>
      </c>
      <c r="E23" s="422"/>
      <c r="F23" s="422"/>
      <c r="G23" s="422"/>
      <c r="H23" s="422"/>
      <c r="I23" s="422"/>
      <c r="J23" s="422"/>
      <c r="K23" s="422"/>
      <c r="L23" s="423"/>
      <c r="M23" s="421" t="s">
        <v>318</v>
      </c>
      <c r="N23" s="422"/>
      <c r="O23" s="422"/>
      <c r="P23" s="422"/>
      <c r="Q23" s="422"/>
      <c r="R23" s="422"/>
      <c r="S23" s="422"/>
      <c r="T23" s="422"/>
      <c r="U23" s="422"/>
      <c r="V23" s="422"/>
      <c r="W23" s="417"/>
      <c r="X23" s="418"/>
      <c r="Y23" s="420"/>
    </row>
    <row r="24" spans="1:25" ht="25.5" x14ac:dyDescent="0.2">
      <c r="A24" s="185" t="s">
        <v>56</v>
      </c>
      <c r="B24" s="186" t="s">
        <v>319</v>
      </c>
      <c r="C24" s="187" t="s">
        <v>55</v>
      </c>
      <c r="D24" s="188" t="s">
        <v>320</v>
      </c>
      <c r="E24" s="189" t="s">
        <v>321</v>
      </c>
      <c r="F24" s="190" t="s">
        <v>322</v>
      </c>
      <c r="G24" s="188" t="s">
        <v>323</v>
      </c>
      <c r="H24" s="189" t="s">
        <v>324</v>
      </c>
      <c r="I24" s="190" t="s">
        <v>325</v>
      </c>
      <c r="J24" s="188" t="s">
        <v>51</v>
      </c>
      <c r="K24" s="191" t="s">
        <v>48</v>
      </c>
      <c r="L24" s="192" t="s">
        <v>326</v>
      </c>
      <c r="M24" s="193" t="s">
        <v>327</v>
      </c>
      <c r="N24" s="189" t="s">
        <v>328</v>
      </c>
      <c r="O24" s="191" t="s">
        <v>322</v>
      </c>
      <c r="P24" s="194" t="s">
        <v>329</v>
      </c>
      <c r="Q24" s="186" t="s">
        <v>330</v>
      </c>
      <c r="R24" s="192" t="s">
        <v>331</v>
      </c>
      <c r="S24" s="195" t="s">
        <v>332</v>
      </c>
      <c r="T24" s="193" t="s">
        <v>333</v>
      </c>
      <c r="U24" s="189" t="s">
        <v>334</v>
      </c>
      <c r="V24" s="196" t="s">
        <v>335</v>
      </c>
      <c r="W24" s="197" t="s">
        <v>336</v>
      </c>
      <c r="X24" s="197" t="s">
        <v>337</v>
      </c>
      <c r="Y24" s="198" t="s">
        <v>338</v>
      </c>
    </row>
    <row r="25" spans="1:25" ht="13.5" thickBot="1" x14ac:dyDescent="0.25">
      <c r="A25" s="199"/>
      <c r="B25" s="200" t="s">
        <v>339</v>
      </c>
      <c r="C25" s="201"/>
      <c r="D25" s="202" t="s">
        <v>24</v>
      </c>
      <c r="E25" s="203" t="s">
        <v>24</v>
      </c>
      <c r="F25" s="204" t="s">
        <v>24</v>
      </c>
      <c r="G25" s="202" t="s">
        <v>340</v>
      </c>
      <c r="H25" s="203" t="s">
        <v>12</v>
      </c>
      <c r="I25" s="204" t="s">
        <v>340</v>
      </c>
      <c r="J25" s="202" t="s">
        <v>341</v>
      </c>
      <c r="K25" s="205" t="s">
        <v>341</v>
      </c>
      <c r="L25" s="206" t="s">
        <v>25</v>
      </c>
      <c r="M25" s="207" t="s">
        <v>24</v>
      </c>
      <c r="N25" s="203" t="s">
        <v>24</v>
      </c>
      <c r="O25" s="205" t="s">
        <v>24</v>
      </c>
      <c r="P25" s="208" t="s">
        <v>342</v>
      </c>
      <c r="Q25" s="200" t="s">
        <v>343</v>
      </c>
      <c r="R25" s="209" t="s">
        <v>343</v>
      </c>
      <c r="S25" s="210" t="s">
        <v>342</v>
      </c>
      <c r="T25" s="207" t="s">
        <v>340</v>
      </c>
      <c r="U25" s="203" t="s">
        <v>340</v>
      </c>
      <c r="V25" s="211" t="s">
        <v>25</v>
      </c>
      <c r="W25" s="211" t="s">
        <v>25</v>
      </c>
      <c r="X25" s="212" t="s">
        <v>344</v>
      </c>
      <c r="Y25" s="206" t="s">
        <v>344</v>
      </c>
    </row>
    <row r="26" spans="1:25" x14ac:dyDescent="0.2">
      <c r="A26" s="213" t="s">
        <v>191</v>
      </c>
      <c r="B26" s="214">
        <v>24</v>
      </c>
      <c r="C26" s="215" t="s">
        <v>257</v>
      </c>
      <c r="D26" s="216">
        <v>57.840744018554702</v>
      </c>
      <c r="E26" s="217">
        <v>58.317817687988303</v>
      </c>
      <c r="F26" s="218">
        <v>-0.47707366943359403</v>
      </c>
      <c r="G26" s="219">
        <v>82.160957336425795</v>
      </c>
      <c r="H26" s="220">
        <v>50.6247749328613</v>
      </c>
      <c r="I26" s="221">
        <f t="shared" ref="I26:I89" si="0">IF(AND(ISNUMBER(G26),ISNUMBER(H26)),G26-H26,"-")</f>
        <v>31.536182403564496</v>
      </c>
      <c r="J26" s="222">
        <v>7.08939409255981</v>
      </c>
      <c r="K26" s="223">
        <v>3.7708888053893999</v>
      </c>
      <c r="L26" s="224">
        <v>1.80494248867035</v>
      </c>
      <c r="M26" s="216"/>
      <c r="N26" s="217"/>
      <c r="O26" s="218"/>
      <c r="P26" s="225">
        <v>0.13525000214576699</v>
      </c>
      <c r="Q26" s="217">
        <v>0</v>
      </c>
      <c r="R26" s="217">
        <f t="shared" ref="R26:R53" si="1">ROUND(P26-Q26,2)</f>
        <v>0.14000000000000001</v>
      </c>
      <c r="S26" s="226"/>
      <c r="T26" s="222"/>
      <c r="U26" s="223"/>
      <c r="V26" s="227"/>
      <c r="W26" s="228"/>
      <c r="X26" s="229"/>
      <c r="Y26" s="224">
        <v>1.80494248867035</v>
      </c>
    </row>
    <row r="27" spans="1:25" x14ac:dyDescent="0.2">
      <c r="A27" s="230" t="s">
        <v>192</v>
      </c>
      <c r="B27" s="231">
        <v>24</v>
      </c>
      <c r="C27" s="232" t="s">
        <v>257</v>
      </c>
      <c r="D27" s="233">
        <v>60.293800354003899</v>
      </c>
      <c r="E27" s="234">
        <v>60.923225402832003</v>
      </c>
      <c r="F27" s="235">
        <v>-0.629425048828125</v>
      </c>
      <c r="G27" s="236">
        <v>81.917823791503906</v>
      </c>
      <c r="H27" s="237">
        <v>51.281265258789098</v>
      </c>
      <c r="I27" s="238">
        <f t="shared" si="0"/>
        <v>30.636558532714808</v>
      </c>
      <c r="J27" s="239">
        <v>7.2922248840331996</v>
      </c>
      <c r="K27" s="240">
        <v>3.8052937984466602</v>
      </c>
      <c r="L27" s="241">
        <v>1.8203142881393399</v>
      </c>
      <c r="M27" s="233"/>
      <c r="N27" s="234"/>
      <c r="O27" s="235"/>
      <c r="P27" s="242">
        <v>0</v>
      </c>
      <c r="Q27" s="234">
        <v>0</v>
      </c>
      <c r="R27" s="234">
        <f t="shared" si="1"/>
        <v>0</v>
      </c>
      <c r="S27" s="243"/>
      <c r="T27" s="239"/>
      <c r="U27" s="240"/>
      <c r="V27" s="244"/>
      <c r="W27" s="245"/>
      <c r="X27" s="246"/>
      <c r="Y27" s="241">
        <v>1.8203142881393399</v>
      </c>
    </row>
    <row r="28" spans="1:25" x14ac:dyDescent="0.2">
      <c r="A28" s="230" t="s">
        <v>193</v>
      </c>
      <c r="B28" s="231">
        <v>24</v>
      </c>
      <c r="C28" s="232" t="s">
        <v>257</v>
      </c>
      <c r="D28" s="233">
        <v>60.250171661377003</v>
      </c>
      <c r="E28" s="234">
        <v>60.885704040527301</v>
      </c>
      <c r="F28" s="235">
        <v>-0.63553237915039096</v>
      </c>
      <c r="G28" s="236">
        <v>83.056266784667997</v>
      </c>
      <c r="H28" s="237">
        <v>51.752204895019503</v>
      </c>
      <c r="I28" s="238">
        <f t="shared" si="0"/>
        <v>31.304061889648494</v>
      </c>
      <c r="J28" s="239">
        <v>7.4293870925903303</v>
      </c>
      <c r="K28" s="240">
        <v>3.7993907928466801</v>
      </c>
      <c r="L28" s="241">
        <v>1.8588719367980999</v>
      </c>
      <c r="M28" s="233"/>
      <c r="N28" s="234"/>
      <c r="O28" s="235"/>
      <c r="P28" s="242">
        <v>0.47675004601478599</v>
      </c>
      <c r="Q28" s="234">
        <v>0.46525001525878901</v>
      </c>
      <c r="R28" s="234">
        <f t="shared" si="1"/>
        <v>0.01</v>
      </c>
      <c r="S28" s="243"/>
      <c r="T28" s="239"/>
      <c r="U28" s="240"/>
      <c r="V28" s="244"/>
      <c r="W28" s="245"/>
      <c r="X28" s="246"/>
      <c r="Y28" s="241">
        <v>1.8588719367980999</v>
      </c>
    </row>
    <row r="29" spans="1:25" x14ac:dyDescent="0.2">
      <c r="A29" s="230" t="s">
        <v>194</v>
      </c>
      <c r="B29" s="231">
        <v>24</v>
      </c>
      <c r="C29" s="232" t="s">
        <v>257</v>
      </c>
      <c r="D29" s="233">
        <v>58.9888305664063</v>
      </c>
      <c r="E29" s="234">
        <v>59.618686676025398</v>
      </c>
      <c r="F29" s="235">
        <v>-0.62985610961914096</v>
      </c>
      <c r="G29" s="236">
        <v>80.875991821289105</v>
      </c>
      <c r="H29" s="237">
        <v>51.001930236816399</v>
      </c>
      <c r="I29" s="238">
        <f t="shared" si="0"/>
        <v>29.874061584472706</v>
      </c>
      <c r="J29" s="239">
        <v>7.3231902122497603</v>
      </c>
      <c r="K29" s="240">
        <v>3.79644870758057</v>
      </c>
      <c r="L29" s="241">
        <v>1.7353421449661299</v>
      </c>
      <c r="M29" s="233"/>
      <c r="N29" s="234"/>
      <c r="O29" s="235"/>
      <c r="P29" s="242">
        <v>2.5000001187436299E-4</v>
      </c>
      <c r="Q29" s="234">
        <v>0</v>
      </c>
      <c r="R29" s="234">
        <f t="shared" si="1"/>
        <v>0</v>
      </c>
      <c r="S29" s="243"/>
      <c r="T29" s="239"/>
      <c r="U29" s="240"/>
      <c r="V29" s="244"/>
      <c r="W29" s="245"/>
      <c r="X29" s="246"/>
      <c r="Y29" s="241">
        <v>1.7353421449661299</v>
      </c>
    </row>
    <row r="30" spans="1:25" x14ac:dyDescent="0.2">
      <c r="A30" s="230" t="s">
        <v>195</v>
      </c>
      <c r="B30" s="231">
        <v>24</v>
      </c>
      <c r="C30" s="232" t="s">
        <v>257</v>
      </c>
      <c r="D30" s="233">
        <v>61.966144561767599</v>
      </c>
      <c r="E30" s="234">
        <v>62.603309631347699</v>
      </c>
      <c r="F30" s="235">
        <v>-0.63716506958007801</v>
      </c>
      <c r="G30" s="236">
        <v>77.773780822753906</v>
      </c>
      <c r="H30" s="237">
        <v>50.281459808349602</v>
      </c>
      <c r="I30" s="238">
        <f t="shared" si="0"/>
        <v>27.492321014404304</v>
      </c>
      <c r="J30" s="239">
        <v>7.3457713127136204</v>
      </c>
      <c r="K30" s="240">
        <v>3.7936849594116202</v>
      </c>
      <c r="L30" s="241">
        <v>1.67669653892517</v>
      </c>
      <c r="M30" s="233"/>
      <c r="N30" s="234"/>
      <c r="O30" s="235"/>
      <c r="P30" s="242">
        <v>2.67500020563602E-2</v>
      </c>
      <c r="Q30" s="234">
        <v>2.4000000208616298E-2</v>
      </c>
      <c r="R30" s="234">
        <f t="shared" si="1"/>
        <v>0</v>
      </c>
      <c r="S30" s="243"/>
      <c r="T30" s="239"/>
      <c r="U30" s="240"/>
      <c r="V30" s="244"/>
      <c r="W30" s="245"/>
      <c r="X30" s="246"/>
      <c r="Y30" s="241">
        <v>1.67669653892517</v>
      </c>
    </row>
    <row r="31" spans="1:25" x14ac:dyDescent="0.2">
      <c r="A31" s="230" t="s">
        <v>196</v>
      </c>
      <c r="B31" s="231">
        <v>24</v>
      </c>
      <c r="C31" s="232" t="s">
        <v>257</v>
      </c>
      <c r="D31" s="233">
        <v>62.9739379882813</v>
      </c>
      <c r="E31" s="234">
        <v>63.623580932617202</v>
      </c>
      <c r="F31" s="235">
        <v>-0.64964294433593806</v>
      </c>
      <c r="G31" s="236">
        <v>75.795547485351605</v>
      </c>
      <c r="H31" s="237">
        <v>49.661830902099602</v>
      </c>
      <c r="I31" s="238">
        <f t="shared" si="0"/>
        <v>26.133716583252003</v>
      </c>
      <c r="J31" s="239">
        <v>7.3406052589416504</v>
      </c>
      <c r="K31" s="240">
        <v>3.8148901462554901</v>
      </c>
      <c r="L31" s="241">
        <v>1.6184830665588399</v>
      </c>
      <c r="M31" s="233"/>
      <c r="N31" s="234"/>
      <c r="O31" s="235"/>
      <c r="P31" s="242">
        <v>0</v>
      </c>
      <c r="Q31" s="234">
        <v>0</v>
      </c>
      <c r="R31" s="234">
        <f t="shared" si="1"/>
        <v>0</v>
      </c>
      <c r="S31" s="243"/>
      <c r="T31" s="239"/>
      <c r="U31" s="240"/>
      <c r="V31" s="244"/>
      <c r="W31" s="245"/>
      <c r="X31" s="246"/>
      <c r="Y31" s="241">
        <v>1.6184830665588399</v>
      </c>
    </row>
    <row r="32" spans="1:25" x14ac:dyDescent="0.2">
      <c r="A32" s="230" t="s">
        <v>197</v>
      </c>
      <c r="B32" s="231">
        <v>24</v>
      </c>
      <c r="C32" s="232" t="s">
        <v>257</v>
      </c>
      <c r="D32" s="233">
        <v>63.926605224609403</v>
      </c>
      <c r="E32" s="234">
        <v>64.572326660156307</v>
      </c>
      <c r="F32" s="235">
        <v>-0.645721435546875</v>
      </c>
      <c r="G32" s="236">
        <v>74.799720764160199</v>
      </c>
      <c r="H32" s="237">
        <v>49.4470825195313</v>
      </c>
      <c r="I32" s="238">
        <f t="shared" si="0"/>
        <v>25.352638244628899</v>
      </c>
      <c r="J32" s="239">
        <v>7.3619737625122097</v>
      </c>
      <c r="K32" s="240">
        <v>3.8136343955993701</v>
      </c>
      <c r="L32" s="241">
        <v>1.5937916040420499</v>
      </c>
      <c r="M32" s="233"/>
      <c r="N32" s="234"/>
      <c r="O32" s="235"/>
      <c r="P32" s="242">
        <v>3.5500001162290601E-2</v>
      </c>
      <c r="Q32" s="234">
        <v>3.4000001847744002E-2</v>
      </c>
      <c r="R32" s="234">
        <f t="shared" si="1"/>
        <v>0</v>
      </c>
      <c r="S32" s="243"/>
      <c r="T32" s="239"/>
      <c r="U32" s="240"/>
      <c r="V32" s="244"/>
      <c r="W32" s="245"/>
      <c r="X32" s="246"/>
      <c r="Y32" s="241">
        <v>1.5937916040420499</v>
      </c>
    </row>
    <row r="33" spans="1:25" x14ac:dyDescent="0.2">
      <c r="A33" s="230" t="s">
        <v>198</v>
      </c>
      <c r="B33" s="231">
        <v>24</v>
      </c>
      <c r="C33" s="232" t="s">
        <v>257</v>
      </c>
      <c r="D33" s="233">
        <v>62.928863525390597</v>
      </c>
      <c r="E33" s="234">
        <v>63.557777404785199</v>
      </c>
      <c r="F33" s="235">
        <v>-0.62891387939453103</v>
      </c>
      <c r="G33" s="236">
        <v>74.685531616210895</v>
      </c>
      <c r="H33" s="237">
        <v>49.408843994140597</v>
      </c>
      <c r="I33" s="238">
        <f t="shared" si="0"/>
        <v>25.276687622070298</v>
      </c>
      <c r="J33" s="239">
        <v>7.36254930496216</v>
      </c>
      <c r="K33" s="240">
        <v>3.8161518573761</v>
      </c>
      <c r="L33" s="241">
        <v>1.5644770860671999</v>
      </c>
      <c r="M33" s="233"/>
      <c r="N33" s="234"/>
      <c r="O33" s="235"/>
      <c r="P33" s="242">
        <v>0</v>
      </c>
      <c r="Q33" s="234">
        <v>0</v>
      </c>
      <c r="R33" s="234">
        <f t="shared" si="1"/>
        <v>0</v>
      </c>
      <c r="S33" s="243"/>
      <c r="T33" s="239"/>
      <c r="U33" s="240"/>
      <c r="V33" s="244"/>
      <c r="W33" s="245"/>
      <c r="X33" s="246"/>
      <c r="Y33" s="241">
        <v>1.5644770860671999</v>
      </c>
    </row>
    <row r="34" spans="1:25" x14ac:dyDescent="0.2">
      <c r="A34" s="230" t="s">
        <v>199</v>
      </c>
      <c r="B34" s="231">
        <v>24</v>
      </c>
      <c r="C34" s="232" t="s">
        <v>257</v>
      </c>
      <c r="D34" s="233">
        <v>64.153648376464801</v>
      </c>
      <c r="E34" s="234">
        <v>64.787727355957003</v>
      </c>
      <c r="F34" s="235">
        <v>-0.63407897949218806</v>
      </c>
      <c r="G34" s="236">
        <v>73.328750610351605</v>
      </c>
      <c r="H34" s="237">
        <v>48.856647491455099</v>
      </c>
      <c r="I34" s="238">
        <f t="shared" si="0"/>
        <v>24.472103118896506</v>
      </c>
      <c r="J34" s="239">
        <v>7.2533683776855504</v>
      </c>
      <c r="K34" s="240">
        <v>3.8378267288207999</v>
      </c>
      <c r="L34" s="241">
        <v>1.5437285900116</v>
      </c>
      <c r="M34" s="233"/>
      <c r="N34" s="234"/>
      <c r="O34" s="235"/>
      <c r="P34" s="242">
        <v>0</v>
      </c>
      <c r="Q34" s="234">
        <v>0</v>
      </c>
      <c r="R34" s="234">
        <f t="shared" si="1"/>
        <v>0</v>
      </c>
      <c r="S34" s="243"/>
      <c r="T34" s="239"/>
      <c r="U34" s="240"/>
      <c r="V34" s="244"/>
      <c r="W34" s="245"/>
      <c r="X34" s="246"/>
      <c r="Y34" s="241">
        <v>1.5437285900116</v>
      </c>
    </row>
    <row r="35" spans="1:25" x14ac:dyDescent="0.2">
      <c r="A35" s="230" t="s">
        <v>200</v>
      </c>
      <c r="B35" s="231">
        <v>24</v>
      </c>
      <c r="C35" s="232" t="s">
        <v>257</v>
      </c>
      <c r="D35" s="233">
        <v>60.260307312011697</v>
      </c>
      <c r="E35" s="234">
        <v>60.855026245117202</v>
      </c>
      <c r="F35" s="235">
        <v>-0.59471893310546897</v>
      </c>
      <c r="G35" s="236">
        <v>73.822746276855497</v>
      </c>
      <c r="H35" s="237">
        <v>48.292270660400398</v>
      </c>
      <c r="I35" s="238">
        <f t="shared" si="0"/>
        <v>25.530475616455099</v>
      </c>
      <c r="J35" s="239">
        <v>6.6867589950561497</v>
      </c>
      <c r="K35" s="240">
        <v>3.7786130905151398</v>
      </c>
      <c r="L35" s="241">
        <v>1.5136433839798</v>
      </c>
      <c r="M35" s="233"/>
      <c r="N35" s="234"/>
      <c r="O35" s="235"/>
      <c r="P35" s="242">
        <v>0</v>
      </c>
      <c r="Q35" s="234">
        <v>0</v>
      </c>
      <c r="R35" s="234">
        <f t="shared" si="1"/>
        <v>0</v>
      </c>
      <c r="S35" s="243"/>
      <c r="T35" s="239"/>
      <c r="U35" s="240"/>
      <c r="V35" s="244"/>
      <c r="W35" s="245"/>
      <c r="X35" s="246"/>
      <c r="Y35" s="241">
        <v>1.5136433839798</v>
      </c>
    </row>
    <row r="36" spans="1:25" x14ac:dyDescent="0.2">
      <c r="A36" s="230" t="s">
        <v>201</v>
      </c>
      <c r="B36" s="231">
        <v>24</v>
      </c>
      <c r="C36" s="232" t="s">
        <v>257</v>
      </c>
      <c r="D36" s="233">
        <v>61.474773406982401</v>
      </c>
      <c r="E36" s="234">
        <v>62.088169097900398</v>
      </c>
      <c r="F36" s="235">
        <v>-0.61339569091796897</v>
      </c>
      <c r="G36" s="236">
        <v>74.947715759277301</v>
      </c>
      <c r="H36" s="237">
        <v>49.078987121582003</v>
      </c>
      <c r="I36" s="238">
        <f t="shared" si="0"/>
        <v>25.868728637695298</v>
      </c>
      <c r="J36" s="239">
        <v>6.9297227859497097</v>
      </c>
      <c r="K36" s="240">
        <v>3.7642378807067902</v>
      </c>
      <c r="L36" s="241">
        <v>1.5645493268966699</v>
      </c>
      <c r="M36" s="233"/>
      <c r="N36" s="234"/>
      <c r="O36" s="235"/>
      <c r="P36" s="242">
        <v>0</v>
      </c>
      <c r="Q36" s="234">
        <v>0</v>
      </c>
      <c r="R36" s="234">
        <f t="shared" si="1"/>
        <v>0</v>
      </c>
      <c r="S36" s="243"/>
      <c r="T36" s="239"/>
      <c r="U36" s="240"/>
      <c r="V36" s="244"/>
      <c r="W36" s="245"/>
      <c r="X36" s="246"/>
      <c r="Y36" s="241">
        <v>1.5645493268966699</v>
      </c>
    </row>
    <row r="37" spans="1:25" x14ac:dyDescent="0.2">
      <c r="A37" s="230" t="s">
        <v>202</v>
      </c>
      <c r="B37" s="231">
        <v>24</v>
      </c>
      <c r="C37" s="232" t="s">
        <v>257</v>
      </c>
      <c r="D37" s="233">
        <v>64.107437133789105</v>
      </c>
      <c r="E37" s="234">
        <v>64.748863220214801</v>
      </c>
      <c r="F37" s="235">
        <v>-0.64142608642578103</v>
      </c>
      <c r="G37" s="236">
        <v>74.377700805664105</v>
      </c>
      <c r="H37" s="237">
        <v>49.222259521484403</v>
      </c>
      <c r="I37" s="238">
        <f t="shared" si="0"/>
        <v>25.155441284179702</v>
      </c>
      <c r="J37" s="239">
        <v>7.1961951255798304</v>
      </c>
      <c r="K37" s="240">
        <v>3.8133728504180899</v>
      </c>
      <c r="L37" s="241">
        <v>1.58585906028748</v>
      </c>
      <c r="M37" s="233"/>
      <c r="N37" s="234"/>
      <c r="O37" s="235"/>
      <c r="P37" s="242">
        <v>0</v>
      </c>
      <c r="Q37" s="234">
        <v>0</v>
      </c>
      <c r="R37" s="234">
        <f t="shared" si="1"/>
        <v>0</v>
      </c>
      <c r="S37" s="243"/>
      <c r="T37" s="239"/>
      <c r="U37" s="240"/>
      <c r="V37" s="244"/>
      <c r="W37" s="245"/>
      <c r="X37" s="246"/>
      <c r="Y37" s="241">
        <v>1.58585906028748</v>
      </c>
    </row>
    <row r="38" spans="1:25" x14ac:dyDescent="0.2">
      <c r="A38" s="230" t="s">
        <v>203</v>
      </c>
      <c r="B38" s="231">
        <v>24</v>
      </c>
      <c r="C38" s="232" t="s">
        <v>257</v>
      </c>
      <c r="D38" s="233">
        <v>63.925453186035199</v>
      </c>
      <c r="E38" s="234">
        <v>64.565635681152301</v>
      </c>
      <c r="F38" s="235">
        <v>-0.64018249511718806</v>
      </c>
      <c r="G38" s="236">
        <v>74.906570434570298</v>
      </c>
      <c r="H38" s="237">
        <v>49.661033630371101</v>
      </c>
      <c r="I38" s="238">
        <f t="shared" si="0"/>
        <v>25.245536804199197</v>
      </c>
      <c r="J38" s="239">
        <v>7.3907241821289098</v>
      </c>
      <c r="K38" s="240">
        <v>3.8346223831176798</v>
      </c>
      <c r="L38" s="241">
        <v>1.58706450462341</v>
      </c>
      <c r="M38" s="233"/>
      <c r="N38" s="234"/>
      <c r="O38" s="235"/>
      <c r="P38" s="242">
        <v>0</v>
      </c>
      <c r="Q38" s="234">
        <v>0</v>
      </c>
      <c r="R38" s="234">
        <f t="shared" si="1"/>
        <v>0</v>
      </c>
      <c r="S38" s="243"/>
      <c r="T38" s="239"/>
      <c r="U38" s="240"/>
      <c r="V38" s="244"/>
      <c r="W38" s="245"/>
      <c r="X38" s="246"/>
      <c r="Y38" s="241">
        <v>1.58706450462341</v>
      </c>
    </row>
    <row r="39" spans="1:25" x14ac:dyDescent="0.2">
      <c r="A39" s="230" t="s">
        <v>204</v>
      </c>
      <c r="B39" s="231">
        <v>24</v>
      </c>
      <c r="C39" s="232" t="s">
        <v>257</v>
      </c>
      <c r="D39" s="233">
        <v>64.493560791015597</v>
      </c>
      <c r="E39" s="234">
        <v>65.142272949218807</v>
      </c>
      <c r="F39" s="235">
        <v>-0.648712158203125</v>
      </c>
      <c r="G39" s="236">
        <v>74.606086730957003</v>
      </c>
      <c r="H39" s="237">
        <v>49.560508728027301</v>
      </c>
      <c r="I39" s="238">
        <f t="shared" si="0"/>
        <v>25.045578002929702</v>
      </c>
      <c r="J39" s="239">
        <v>7.35992479324341</v>
      </c>
      <c r="K39" s="240">
        <v>3.81430220603943</v>
      </c>
      <c r="L39" s="241">
        <v>1.58817315101624</v>
      </c>
      <c r="M39" s="233"/>
      <c r="N39" s="234"/>
      <c r="O39" s="235"/>
      <c r="P39" s="242">
        <v>0</v>
      </c>
      <c r="Q39" s="234">
        <v>0</v>
      </c>
      <c r="R39" s="234">
        <f t="shared" si="1"/>
        <v>0</v>
      </c>
      <c r="S39" s="243"/>
      <c r="T39" s="239"/>
      <c r="U39" s="240"/>
      <c r="V39" s="244"/>
      <c r="W39" s="245"/>
      <c r="X39" s="246"/>
      <c r="Y39" s="241">
        <v>1.58817315101624</v>
      </c>
    </row>
    <row r="40" spans="1:25" x14ac:dyDescent="0.2">
      <c r="A40" s="230" t="s">
        <v>205</v>
      </c>
      <c r="B40" s="231">
        <v>24</v>
      </c>
      <c r="C40" s="232" t="s">
        <v>257</v>
      </c>
      <c r="D40" s="233">
        <v>64.188392639160199</v>
      </c>
      <c r="E40" s="234">
        <v>64.834953308105497</v>
      </c>
      <c r="F40" s="235">
        <v>-0.64656066894531306</v>
      </c>
      <c r="G40" s="236">
        <v>73.787094116210895</v>
      </c>
      <c r="H40" s="237">
        <v>49.4756889343262</v>
      </c>
      <c r="I40" s="238">
        <f t="shared" si="0"/>
        <v>24.311405181884695</v>
      </c>
      <c r="J40" s="239">
        <v>7.3423261642456099</v>
      </c>
      <c r="K40" s="240">
        <v>3.8335313796997101</v>
      </c>
      <c r="L40" s="241">
        <v>1.5334208011627199</v>
      </c>
      <c r="M40" s="233"/>
      <c r="N40" s="234"/>
      <c r="O40" s="235"/>
      <c r="P40" s="242">
        <v>0</v>
      </c>
      <c r="Q40" s="234">
        <v>0</v>
      </c>
      <c r="R40" s="234">
        <f t="shared" si="1"/>
        <v>0</v>
      </c>
      <c r="S40" s="243"/>
      <c r="T40" s="239"/>
      <c r="U40" s="240"/>
      <c r="V40" s="244"/>
      <c r="W40" s="245"/>
      <c r="X40" s="246"/>
      <c r="Y40" s="241">
        <v>1.5334208011627199</v>
      </c>
    </row>
    <row r="41" spans="1:25" x14ac:dyDescent="0.2">
      <c r="A41" s="230" t="s">
        <v>206</v>
      </c>
      <c r="B41" s="231">
        <v>24</v>
      </c>
      <c r="C41" s="232" t="s">
        <v>257</v>
      </c>
      <c r="D41" s="233">
        <v>63.248447418212898</v>
      </c>
      <c r="E41" s="234">
        <v>63.883815765380902</v>
      </c>
      <c r="F41" s="235">
        <v>-0.63536834716796897</v>
      </c>
      <c r="G41" s="236">
        <v>73.690803527832003</v>
      </c>
      <c r="H41" s="237">
        <v>48.987159729003899</v>
      </c>
      <c r="I41" s="238">
        <f t="shared" si="0"/>
        <v>24.703643798828104</v>
      </c>
      <c r="J41" s="239">
        <v>7.1858325004577601</v>
      </c>
      <c r="K41" s="240">
        <v>3.8518798351287802</v>
      </c>
      <c r="L41" s="241">
        <v>1.5359400510787999</v>
      </c>
      <c r="M41" s="233"/>
      <c r="N41" s="234"/>
      <c r="O41" s="235"/>
      <c r="P41" s="242">
        <v>0</v>
      </c>
      <c r="Q41" s="234">
        <v>0</v>
      </c>
      <c r="R41" s="234">
        <f t="shared" si="1"/>
        <v>0</v>
      </c>
      <c r="S41" s="243"/>
      <c r="T41" s="239"/>
      <c r="U41" s="240"/>
      <c r="V41" s="244"/>
      <c r="W41" s="245"/>
      <c r="X41" s="246"/>
      <c r="Y41" s="241">
        <v>1.5359400510787999</v>
      </c>
    </row>
    <row r="42" spans="1:25" x14ac:dyDescent="0.2">
      <c r="A42" s="230" t="s">
        <v>207</v>
      </c>
      <c r="B42" s="231">
        <v>24</v>
      </c>
      <c r="C42" s="232" t="s">
        <v>257</v>
      </c>
      <c r="D42" s="233">
        <v>62.850418090820298</v>
      </c>
      <c r="E42" s="234">
        <v>63.486263275146499</v>
      </c>
      <c r="F42" s="235">
        <v>-0.63584518432617199</v>
      </c>
      <c r="G42" s="236">
        <v>74.392356872558594</v>
      </c>
      <c r="H42" s="237">
        <v>49.008636474609403</v>
      </c>
      <c r="I42" s="238">
        <f t="shared" si="0"/>
        <v>25.38372039794919</v>
      </c>
      <c r="J42" s="239">
        <v>7.1800990104675302</v>
      </c>
      <c r="K42" s="240">
        <v>3.8480865955352801</v>
      </c>
      <c r="L42" s="241">
        <v>1.5688323974609399</v>
      </c>
      <c r="M42" s="233"/>
      <c r="N42" s="234"/>
      <c r="O42" s="235"/>
      <c r="P42" s="242">
        <v>0</v>
      </c>
      <c r="Q42" s="234">
        <v>0</v>
      </c>
      <c r="R42" s="234">
        <f t="shared" si="1"/>
        <v>0</v>
      </c>
      <c r="S42" s="243"/>
      <c r="T42" s="239"/>
      <c r="U42" s="240"/>
      <c r="V42" s="244"/>
      <c r="W42" s="245"/>
      <c r="X42" s="246"/>
      <c r="Y42" s="241">
        <v>1.5688323974609399</v>
      </c>
    </row>
    <row r="43" spans="1:25" x14ac:dyDescent="0.2">
      <c r="A43" s="230" t="s">
        <v>208</v>
      </c>
      <c r="B43" s="231">
        <v>24</v>
      </c>
      <c r="C43" s="232" t="s">
        <v>257</v>
      </c>
      <c r="D43" s="233">
        <v>61.102897644042997</v>
      </c>
      <c r="E43" s="234">
        <v>61.742176055908203</v>
      </c>
      <c r="F43" s="235">
        <v>-0.63927841186523404</v>
      </c>
      <c r="G43" s="236">
        <v>78.560859680175795</v>
      </c>
      <c r="H43" s="237">
        <v>50.075180053710902</v>
      </c>
      <c r="I43" s="238">
        <f t="shared" si="0"/>
        <v>28.485679626464893</v>
      </c>
      <c r="J43" s="239">
        <v>7.2332482337951696</v>
      </c>
      <c r="K43" s="240">
        <v>3.8434433937072798</v>
      </c>
      <c r="L43" s="241">
        <v>1.7135097980499301</v>
      </c>
      <c r="M43" s="233"/>
      <c r="N43" s="234"/>
      <c r="O43" s="235"/>
      <c r="P43" s="242">
        <v>0</v>
      </c>
      <c r="Q43" s="234">
        <v>0</v>
      </c>
      <c r="R43" s="234">
        <f t="shared" si="1"/>
        <v>0</v>
      </c>
      <c r="S43" s="243"/>
      <c r="T43" s="239"/>
      <c r="U43" s="240"/>
      <c r="V43" s="244"/>
      <c r="W43" s="245"/>
      <c r="X43" s="246"/>
      <c r="Y43" s="241">
        <v>1.7135097980499301</v>
      </c>
    </row>
    <row r="44" spans="1:25" x14ac:dyDescent="0.2">
      <c r="A44" s="230" t="s">
        <v>209</v>
      </c>
      <c r="B44" s="231">
        <v>24</v>
      </c>
      <c r="C44" s="232"/>
      <c r="D44" s="233">
        <v>61.12</v>
      </c>
      <c r="E44" s="234">
        <v>61.76</v>
      </c>
      <c r="F44" s="235">
        <v>-0.64</v>
      </c>
      <c r="G44" s="236">
        <v>79.7</v>
      </c>
      <c r="H44" s="237">
        <v>51.1</v>
      </c>
      <c r="I44" s="238">
        <f t="shared" si="0"/>
        <v>28.6</v>
      </c>
      <c r="J44" s="239">
        <v>7.3</v>
      </c>
      <c r="K44" s="240">
        <v>3.8</v>
      </c>
      <c r="L44" s="241">
        <v>1.724</v>
      </c>
      <c r="M44" s="233"/>
      <c r="N44" s="234"/>
      <c r="O44" s="235"/>
      <c r="P44" s="242">
        <v>0</v>
      </c>
      <c r="Q44" s="234">
        <v>0</v>
      </c>
      <c r="R44" s="234">
        <f t="shared" si="1"/>
        <v>0</v>
      </c>
      <c r="S44" s="243"/>
      <c r="T44" s="239"/>
      <c r="U44" s="240"/>
      <c r="V44" s="244"/>
      <c r="W44" s="245"/>
      <c r="X44" s="246"/>
      <c r="Y44" s="241">
        <v>1.724</v>
      </c>
    </row>
    <row r="45" spans="1:25" x14ac:dyDescent="0.2">
      <c r="A45" s="230" t="s">
        <v>210</v>
      </c>
      <c r="B45" s="231">
        <v>24</v>
      </c>
      <c r="C45" s="232"/>
      <c r="D45" s="233">
        <v>60.03</v>
      </c>
      <c r="E45" s="234">
        <v>60.67</v>
      </c>
      <c r="F45" s="235">
        <v>-0.64</v>
      </c>
      <c r="G45" s="236">
        <v>81</v>
      </c>
      <c r="H45" s="237">
        <v>51.3</v>
      </c>
      <c r="I45" s="238">
        <f t="shared" si="0"/>
        <v>29.700000000000003</v>
      </c>
      <c r="J45" s="239">
        <v>7.3</v>
      </c>
      <c r="K45" s="240">
        <v>3.8</v>
      </c>
      <c r="L45" s="241">
        <v>1.754</v>
      </c>
      <c r="M45" s="233"/>
      <c r="N45" s="234"/>
      <c r="O45" s="235"/>
      <c r="P45" s="242">
        <v>0</v>
      </c>
      <c r="Q45" s="234">
        <v>0</v>
      </c>
      <c r="R45" s="234">
        <f t="shared" si="1"/>
        <v>0</v>
      </c>
      <c r="S45" s="243"/>
      <c r="T45" s="239"/>
      <c r="U45" s="240"/>
      <c r="V45" s="244"/>
      <c r="W45" s="245"/>
      <c r="X45" s="246"/>
      <c r="Y45" s="241">
        <v>1.754</v>
      </c>
    </row>
    <row r="46" spans="1:25" x14ac:dyDescent="0.2">
      <c r="A46" s="230" t="s">
        <v>211</v>
      </c>
      <c r="B46" s="231">
        <v>24</v>
      </c>
      <c r="C46" s="232"/>
      <c r="D46" s="233">
        <v>58.48</v>
      </c>
      <c r="E46" s="234">
        <v>59.12</v>
      </c>
      <c r="F46" s="235">
        <v>-0.65</v>
      </c>
      <c r="G46" s="236">
        <v>83.9</v>
      </c>
      <c r="H46" s="237">
        <v>52.1</v>
      </c>
      <c r="I46" s="238">
        <f t="shared" si="0"/>
        <v>31.800000000000004</v>
      </c>
      <c r="J46" s="239">
        <v>7.4</v>
      </c>
      <c r="K46" s="240">
        <v>3.9</v>
      </c>
      <c r="L46" s="241">
        <v>1.835</v>
      </c>
      <c r="M46" s="233"/>
      <c r="N46" s="234"/>
      <c r="O46" s="235"/>
      <c r="P46" s="242">
        <v>1.3</v>
      </c>
      <c r="Q46" s="234">
        <v>1.27</v>
      </c>
      <c r="R46" s="234">
        <f t="shared" si="1"/>
        <v>0.03</v>
      </c>
      <c r="S46" s="243"/>
      <c r="T46" s="239"/>
      <c r="U46" s="240"/>
      <c r="V46" s="244"/>
      <c r="W46" s="245"/>
      <c r="X46" s="246"/>
      <c r="Y46" s="241">
        <v>1.835</v>
      </c>
    </row>
    <row r="47" spans="1:25" x14ac:dyDescent="0.2">
      <c r="A47" s="230" t="s">
        <v>212</v>
      </c>
      <c r="B47" s="231">
        <v>24</v>
      </c>
      <c r="C47" s="232"/>
      <c r="D47" s="233">
        <v>59.08</v>
      </c>
      <c r="E47" s="234">
        <v>59.76</v>
      </c>
      <c r="F47" s="235">
        <v>-0.68</v>
      </c>
      <c r="G47" s="236">
        <v>87</v>
      </c>
      <c r="H47" s="237">
        <v>53.3</v>
      </c>
      <c r="I47" s="238">
        <f t="shared" si="0"/>
        <v>33.700000000000003</v>
      </c>
      <c r="J47" s="239">
        <v>7.2</v>
      </c>
      <c r="K47" s="240">
        <v>3.8</v>
      </c>
      <c r="L47" s="241">
        <v>1.9610000000000001</v>
      </c>
      <c r="M47" s="233"/>
      <c r="N47" s="234"/>
      <c r="O47" s="235"/>
      <c r="P47" s="242">
        <v>0</v>
      </c>
      <c r="Q47" s="234">
        <v>0</v>
      </c>
      <c r="R47" s="234">
        <f t="shared" si="1"/>
        <v>0</v>
      </c>
      <c r="S47" s="243"/>
      <c r="T47" s="239"/>
      <c r="U47" s="240"/>
      <c r="V47" s="244"/>
      <c r="W47" s="245"/>
      <c r="X47" s="246"/>
      <c r="Y47" s="241">
        <v>1.9610000000000001</v>
      </c>
    </row>
    <row r="48" spans="1:25" x14ac:dyDescent="0.2">
      <c r="A48" s="230" t="s">
        <v>213</v>
      </c>
      <c r="B48" s="231">
        <v>24</v>
      </c>
      <c r="C48" s="232"/>
      <c r="D48" s="233">
        <v>56.35</v>
      </c>
      <c r="E48" s="234">
        <v>57.02</v>
      </c>
      <c r="F48" s="235">
        <v>-0.67</v>
      </c>
      <c r="G48" s="236">
        <v>88.4</v>
      </c>
      <c r="H48" s="237">
        <v>53.1</v>
      </c>
      <c r="I48" s="238">
        <f t="shared" si="0"/>
        <v>35.300000000000004</v>
      </c>
      <c r="J48" s="239">
        <v>7.1</v>
      </c>
      <c r="K48" s="240">
        <v>3.8</v>
      </c>
      <c r="L48" s="241">
        <v>1.956</v>
      </c>
      <c r="M48" s="233"/>
      <c r="N48" s="234"/>
      <c r="O48" s="235"/>
      <c r="P48" s="242">
        <v>0</v>
      </c>
      <c r="Q48" s="234">
        <v>0</v>
      </c>
      <c r="R48" s="234">
        <f t="shared" si="1"/>
        <v>0</v>
      </c>
      <c r="S48" s="243"/>
      <c r="T48" s="239"/>
      <c r="U48" s="240"/>
      <c r="V48" s="244"/>
      <c r="W48" s="245"/>
      <c r="X48" s="246"/>
      <c r="Y48" s="241">
        <v>1.956</v>
      </c>
    </row>
    <row r="49" spans="1:25" x14ac:dyDescent="0.2">
      <c r="A49" s="230" t="s">
        <v>214</v>
      </c>
      <c r="B49" s="231">
        <v>24</v>
      </c>
      <c r="C49" s="232"/>
      <c r="D49" s="233">
        <v>62.04</v>
      </c>
      <c r="E49" s="234">
        <v>62.77</v>
      </c>
      <c r="F49" s="235">
        <v>-0.73</v>
      </c>
      <c r="G49" s="236">
        <v>89.2</v>
      </c>
      <c r="H49" s="237">
        <v>55</v>
      </c>
      <c r="I49" s="238">
        <f t="shared" si="0"/>
        <v>34.200000000000003</v>
      </c>
      <c r="J49" s="239">
        <v>7.3</v>
      </c>
      <c r="K49" s="240">
        <v>3.8</v>
      </c>
      <c r="L49" s="241">
        <v>2.0880000000000001</v>
      </c>
      <c r="M49" s="233"/>
      <c r="N49" s="234"/>
      <c r="O49" s="235"/>
      <c r="P49" s="242">
        <v>0</v>
      </c>
      <c r="Q49" s="234">
        <v>0</v>
      </c>
      <c r="R49" s="234">
        <f t="shared" si="1"/>
        <v>0</v>
      </c>
      <c r="S49" s="243"/>
      <c r="T49" s="239"/>
      <c r="U49" s="240"/>
      <c r="V49" s="244"/>
      <c r="W49" s="245"/>
      <c r="X49" s="246"/>
      <c r="Y49" s="241">
        <v>2.0880000000000001</v>
      </c>
    </row>
    <row r="50" spans="1:25" x14ac:dyDescent="0.2">
      <c r="A50" s="230" t="s">
        <v>215</v>
      </c>
      <c r="B50" s="231">
        <v>24</v>
      </c>
      <c r="C50" s="232"/>
      <c r="D50" s="233">
        <v>63.42</v>
      </c>
      <c r="E50" s="234">
        <v>64.150000000000006</v>
      </c>
      <c r="F50" s="235">
        <v>-0.73</v>
      </c>
      <c r="G50" s="236">
        <v>91</v>
      </c>
      <c r="H50" s="237">
        <v>56.3</v>
      </c>
      <c r="I50" s="238">
        <f t="shared" si="0"/>
        <v>34.700000000000003</v>
      </c>
      <c r="J50" s="239">
        <v>7.3</v>
      </c>
      <c r="K50" s="240">
        <v>3.9</v>
      </c>
      <c r="L50" s="241">
        <v>2.165</v>
      </c>
      <c r="M50" s="233"/>
      <c r="N50" s="234"/>
      <c r="O50" s="235"/>
      <c r="P50" s="242">
        <v>0</v>
      </c>
      <c r="Q50" s="234">
        <v>0</v>
      </c>
      <c r="R50" s="234">
        <f t="shared" si="1"/>
        <v>0</v>
      </c>
      <c r="S50" s="243"/>
      <c r="T50" s="239"/>
      <c r="U50" s="240"/>
      <c r="V50" s="244"/>
      <c r="W50" s="245"/>
      <c r="X50" s="246"/>
      <c r="Y50" s="241">
        <v>2.165</v>
      </c>
    </row>
    <row r="51" spans="1:25" x14ac:dyDescent="0.2">
      <c r="A51" s="230" t="s">
        <v>216</v>
      </c>
      <c r="B51" s="231">
        <v>24</v>
      </c>
      <c r="C51" s="232"/>
      <c r="D51" s="233">
        <v>63.35</v>
      </c>
      <c r="E51" s="234">
        <v>64.08</v>
      </c>
      <c r="F51" s="235">
        <v>-0.73</v>
      </c>
      <c r="G51" s="236">
        <v>91.7</v>
      </c>
      <c r="H51" s="237">
        <v>56.8</v>
      </c>
      <c r="I51" s="238">
        <f t="shared" si="0"/>
        <v>34.900000000000006</v>
      </c>
      <c r="J51" s="239">
        <v>7.3</v>
      </c>
      <c r="K51" s="240">
        <v>3.9</v>
      </c>
      <c r="L51" s="241">
        <v>2.1739999999999999</v>
      </c>
      <c r="M51" s="233"/>
      <c r="N51" s="234"/>
      <c r="O51" s="235"/>
      <c r="P51" s="242">
        <v>0</v>
      </c>
      <c r="Q51" s="234">
        <v>0</v>
      </c>
      <c r="R51" s="234">
        <f t="shared" si="1"/>
        <v>0</v>
      </c>
      <c r="S51" s="243"/>
      <c r="T51" s="239"/>
      <c r="U51" s="240"/>
      <c r="V51" s="244"/>
      <c r="W51" s="245"/>
      <c r="X51" s="246"/>
      <c r="Y51" s="241">
        <v>2.1739999999999999</v>
      </c>
    </row>
    <row r="52" spans="1:25" x14ac:dyDescent="0.2">
      <c r="A52" s="230" t="s">
        <v>217</v>
      </c>
      <c r="B52" s="231">
        <v>24</v>
      </c>
      <c r="C52" s="232"/>
      <c r="D52" s="233">
        <v>60.4</v>
      </c>
      <c r="E52" s="234">
        <v>61.1</v>
      </c>
      <c r="F52" s="235">
        <v>-0.7</v>
      </c>
      <c r="G52" s="236">
        <v>91.7</v>
      </c>
      <c r="H52" s="237">
        <v>56.5</v>
      </c>
      <c r="I52" s="238">
        <f t="shared" si="0"/>
        <v>35.200000000000003</v>
      </c>
      <c r="J52" s="239">
        <v>7.4</v>
      </c>
      <c r="K52" s="240">
        <v>3.9</v>
      </c>
      <c r="L52" s="241">
        <v>2.0939999999999999</v>
      </c>
      <c r="M52" s="233"/>
      <c r="N52" s="234"/>
      <c r="O52" s="235"/>
      <c r="P52" s="242">
        <v>0</v>
      </c>
      <c r="Q52" s="234">
        <v>0</v>
      </c>
      <c r="R52" s="234">
        <f t="shared" si="1"/>
        <v>0</v>
      </c>
      <c r="S52" s="243"/>
      <c r="T52" s="239"/>
      <c r="U52" s="240"/>
      <c r="V52" s="244"/>
      <c r="W52" s="245"/>
      <c r="X52" s="246"/>
      <c r="Y52" s="241">
        <v>2.0939999999999999</v>
      </c>
    </row>
    <row r="53" spans="1:25" x14ac:dyDescent="0.2">
      <c r="A53" s="230" t="s">
        <v>218</v>
      </c>
      <c r="B53" s="231">
        <v>24</v>
      </c>
      <c r="C53" s="232"/>
      <c r="D53" s="233">
        <v>52.62</v>
      </c>
      <c r="E53" s="234">
        <v>53.24</v>
      </c>
      <c r="F53" s="235">
        <v>-0.62</v>
      </c>
      <c r="G53" s="236">
        <v>91.7</v>
      </c>
      <c r="H53" s="237">
        <v>54.1</v>
      </c>
      <c r="I53" s="238">
        <f t="shared" si="0"/>
        <v>37.6</v>
      </c>
      <c r="J53" s="239">
        <v>7.4</v>
      </c>
      <c r="K53" s="240">
        <v>3.8</v>
      </c>
      <c r="L53" s="241">
        <v>1.9510000000000001</v>
      </c>
      <c r="M53" s="233"/>
      <c r="N53" s="234"/>
      <c r="O53" s="235"/>
      <c r="P53" s="242">
        <v>0</v>
      </c>
      <c r="Q53" s="234">
        <v>0</v>
      </c>
      <c r="R53" s="234">
        <f t="shared" si="1"/>
        <v>0</v>
      </c>
      <c r="S53" s="243"/>
      <c r="T53" s="239"/>
      <c r="U53" s="240"/>
      <c r="V53" s="244"/>
      <c r="W53" s="245"/>
      <c r="X53" s="246"/>
      <c r="Y53" s="241">
        <v>1.9510000000000001</v>
      </c>
    </row>
    <row r="54" spans="1:25" x14ac:dyDescent="0.2">
      <c r="A54" s="230" t="s">
        <v>219</v>
      </c>
      <c r="B54" s="231">
        <v>24</v>
      </c>
      <c r="C54" s="232"/>
      <c r="D54" s="233">
        <v>53.01</v>
      </c>
      <c r="E54" s="234">
        <v>53.63</v>
      </c>
      <c r="F54" s="235">
        <v>-0.62</v>
      </c>
      <c r="G54" s="236">
        <v>90.9</v>
      </c>
      <c r="H54" s="237">
        <v>53.7</v>
      </c>
      <c r="I54" s="238">
        <f t="shared" si="0"/>
        <v>37.200000000000003</v>
      </c>
      <c r="J54" s="239">
        <v>7.4</v>
      </c>
      <c r="K54" s="240">
        <v>3.8</v>
      </c>
      <c r="L54" s="241">
        <v>1.9470000000000001</v>
      </c>
      <c r="M54" s="233"/>
      <c r="N54" s="234"/>
      <c r="O54" s="235"/>
      <c r="P54" s="242">
        <v>0</v>
      </c>
      <c r="Q54" s="234">
        <v>0</v>
      </c>
      <c r="R54" s="234">
        <v>0</v>
      </c>
      <c r="S54" s="243"/>
      <c r="T54" s="239"/>
      <c r="U54" s="240"/>
      <c r="V54" s="244"/>
      <c r="W54" s="245"/>
      <c r="X54" s="246"/>
      <c r="Y54" s="241">
        <v>1.9470000000000001</v>
      </c>
    </row>
    <row r="55" spans="1:25" x14ac:dyDescent="0.2">
      <c r="A55" s="230" t="s">
        <v>220</v>
      </c>
      <c r="B55" s="231">
        <v>24</v>
      </c>
      <c r="C55" s="232"/>
      <c r="D55" s="233">
        <v>60.21</v>
      </c>
      <c r="E55" s="234">
        <v>60.89</v>
      </c>
      <c r="F55" s="235">
        <v>-0.68</v>
      </c>
      <c r="G55" s="236">
        <v>91.1</v>
      </c>
      <c r="H55" s="237">
        <v>56</v>
      </c>
      <c r="I55" s="238">
        <f t="shared" si="0"/>
        <v>35.099999999999994</v>
      </c>
      <c r="J55" s="239">
        <v>7.2</v>
      </c>
      <c r="K55" s="240">
        <v>3.9</v>
      </c>
      <c r="L55" s="241">
        <v>2.081</v>
      </c>
      <c r="M55" s="233"/>
      <c r="N55" s="234"/>
      <c r="O55" s="235"/>
      <c r="P55" s="242">
        <v>0</v>
      </c>
      <c r="Q55" s="234">
        <v>0</v>
      </c>
      <c r="R55" s="234">
        <v>0</v>
      </c>
      <c r="S55" s="243"/>
      <c r="T55" s="239"/>
      <c r="U55" s="240"/>
      <c r="V55" s="244"/>
      <c r="W55" s="245"/>
      <c r="X55" s="246"/>
      <c r="Y55" s="241">
        <v>2.081</v>
      </c>
    </row>
    <row r="56" spans="1:25" ht="13.5" thickBot="1" x14ac:dyDescent="0.25">
      <c r="A56" s="230" t="s">
        <v>221</v>
      </c>
      <c r="B56" s="231">
        <v>24</v>
      </c>
      <c r="C56" s="232">
        <v>7</v>
      </c>
      <c r="D56" s="233">
        <v>61.65</v>
      </c>
      <c r="E56" s="234">
        <v>62.35</v>
      </c>
      <c r="F56" s="235">
        <v>-0.7</v>
      </c>
      <c r="G56" s="236">
        <v>92</v>
      </c>
      <c r="H56" s="237">
        <v>56.7</v>
      </c>
      <c r="I56" s="238">
        <f t="shared" si="0"/>
        <v>35.299999999999997</v>
      </c>
      <c r="J56" s="239">
        <v>7.2</v>
      </c>
      <c r="K56" s="240">
        <v>3.9</v>
      </c>
      <c r="L56" s="241">
        <v>2.1459999999999999</v>
      </c>
      <c r="M56" s="233"/>
      <c r="N56" s="234"/>
      <c r="O56" s="235"/>
      <c r="P56" s="242">
        <v>0.01</v>
      </c>
      <c r="Q56" s="234">
        <v>0</v>
      </c>
      <c r="R56" s="234">
        <v>0.01</v>
      </c>
      <c r="S56" s="243"/>
      <c r="T56" s="239"/>
      <c r="U56" s="240"/>
      <c r="V56" s="244"/>
      <c r="W56" s="245"/>
      <c r="X56" s="246"/>
      <c r="Y56" s="241">
        <v>2.1459999999999999</v>
      </c>
    </row>
    <row r="57" spans="1:25" hidden="1" x14ac:dyDescent="0.2">
      <c r="A57" s="230" t="s">
        <v>257</v>
      </c>
      <c r="B57" s="231" t="s">
        <v>257</v>
      </c>
      <c r="C57" s="232" t="s">
        <v>257</v>
      </c>
      <c r="D57" s="233" t="s">
        <v>257</v>
      </c>
      <c r="E57" s="234" t="s">
        <v>257</v>
      </c>
      <c r="F57" s="235" t="s">
        <v>257</v>
      </c>
      <c r="G57" s="236" t="s">
        <v>257</v>
      </c>
      <c r="H57" s="237" t="s">
        <v>257</v>
      </c>
      <c r="I57" s="238" t="str">
        <f t="shared" si="0"/>
        <v>-</v>
      </c>
      <c r="J57" s="239" t="s">
        <v>257</v>
      </c>
      <c r="K57" s="240" t="s">
        <v>257</v>
      </c>
      <c r="L57" s="241" t="s">
        <v>257</v>
      </c>
      <c r="M57" s="233"/>
      <c r="N57" s="234"/>
      <c r="O57" s="235"/>
      <c r="P57" s="242" t="s">
        <v>257</v>
      </c>
      <c r="Q57" s="234" t="s">
        <v>257</v>
      </c>
      <c r="R57" s="234"/>
      <c r="S57" s="243"/>
      <c r="T57" s="239"/>
      <c r="U57" s="240"/>
      <c r="V57" s="244"/>
      <c r="W57" s="245"/>
      <c r="X57" s="246"/>
      <c r="Y57" s="241" t="s">
        <v>257</v>
      </c>
    </row>
    <row r="58" spans="1:25" hidden="1" x14ac:dyDescent="0.2">
      <c r="A58" s="230" t="s">
        <v>257</v>
      </c>
      <c r="B58" s="231" t="s">
        <v>257</v>
      </c>
      <c r="C58" s="232" t="s">
        <v>257</v>
      </c>
      <c r="D58" s="233" t="s">
        <v>257</v>
      </c>
      <c r="E58" s="234" t="s">
        <v>257</v>
      </c>
      <c r="F58" s="235" t="s">
        <v>257</v>
      </c>
      <c r="G58" s="236" t="s">
        <v>257</v>
      </c>
      <c r="H58" s="237" t="s">
        <v>257</v>
      </c>
      <c r="I58" s="238" t="str">
        <f t="shared" si="0"/>
        <v>-</v>
      </c>
      <c r="J58" s="239" t="s">
        <v>257</v>
      </c>
      <c r="K58" s="240" t="s">
        <v>257</v>
      </c>
      <c r="L58" s="241" t="s">
        <v>257</v>
      </c>
      <c r="M58" s="233"/>
      <c r="N58" s="234"/>
      <c r="O58" s="235"/>
      <c r="P58" s="242" t="s">
        <v>257</v>
      </c>
      <c r="Q58" s="234" t="s">
        <v>257</v>
      </c>
      <c r="R58" s="234"/>
      <c r="S58" s="243"/>
      <c r="T58" s="239"/>
      <c r="U58" s="240"/>
      <c r="V58" s="244"/>
      <c r="W58" s="245"/>
      <c r="X58" s="246"/>
      <c r="Y58" s="241" t="s">
        <v>257</v>
      </c>
    </row>
    <row r="59" spans="1:25" hidden="1" x14ac:dyDescent="0.2">
      <c r="A59" s="230" t="s">
        <v>257</v>
      </c>
      <c r="B59" s="231" t="s">
        <v>257</v>
      </c>
      <c r="C59" s="232" t="s">
        <v>257</v>
      </c>
      <c r="D59" s="233" t="s">
        <v>257</v>
      </c>
      <c r="E59" s="234" t="s">
        <v>257</v>
      </c>
      <c r="F59" s="235" t="s">
        <v>257</v>
      </c>
      <c r="G59" s="236" t="s">
        <v>257</v>
      </c>
      <c r="H59" s="237" t="s">
        <v>257</v>
      </c>
      <c r="I59" s="238" t="str">
        <f t="shared" si="0"/>
        <v>-</v>
      </c>
      <c r="J59" s="239" t="s">
        <v>257</v>
      </c>
      <c r="K59" s="240" t="s">
        <v>257</v>
      </c>
      <c r="L59" s="241" t="s">
        <v>257</v>
      </c>
      <c r="M59" s="233"/>
      <c r="N59" s="234"/>
      <c r="O59" s="235"/>
      <c r="P59" s="242" t="s">
        <v>257</v>
      </c>
      <c r="Q59" s="234" t="s">
        <v>257</v>
      </c>
      <c r="R59" s="234"/>
      <c r="S59" s="243"/>
      <c r="T59" s="239"/>
      <c r="U59" s="240"/>
      <c r="V59" s="244"/>
      <c r="W59" s="245"/>
      <c r="X59" s="246"/>
      <c r="Y59" s="241" t="s">
        <v>257</v>
      </c>
    </row>
    <row r="60" spans="1:25" hidden="1" x14ac:dyDescent="0.2">
      <c r="A60" s="230" t="s">
        <v>257</v>
      </c>
      <c r="B60" s="231" t="s">
        <v>257</v>
      </c>
      <c r="C60" s="232" t="s">
        <v>257</v>
      </c>
      <c r="D60" s="233" t="s">
        <v>257</v>
      </c>
      <c r="E60" s="234" t="s">
        <v>257</v>
      </c>
      <c r="F60" s="235" t="s">
        <v>257</v>
      </c>
      <c r="G60" s="236" t="s">
        <v>257</v>
      </c>
      <c r="H60" s="237" t="s">
        <v>257</v>
      </c>
      <c r="I60" s="238" t="str">
        <f t="shared" si="0"/>
        <v>-</v>
      </c>
      <c r="J60" s="239" t="s">
        <v>257</v>
      </c>
      <c r="K60" s="240" t="s">
        <v>257</v>
      </c>
      <c r="L60" s="241" t="s">
        <v>257</v>
      </c>
      <c r="M60" s="233"/>
      <c r="N60" s="234"/>
      <c r="O60" s="235"/>
      <c r="P60" s="242" t="s">
        <v>257</v>
      </c>
      <c r="Q60" s="234" t="s">
        <v>257</v>
      </c>
      <c r="R60" s="234"/>
      <c r="S60" s="243"/>
      <c r="T60" s="239"/>
      <c r="U60" s="240"/>
      <c r="V60" s="244"/>
      <c r="W60" s="245"/>
      <c r="X60" s="246"/>
      <c r="Y60" s="241" t="s">
        <v>257</v>
      </c>
    </row>
    <row r="61" spans="1:25" hidden="1" x14ac:dyDescent="0.2">
      <c r="A61" s="230" t="s">
        <v>257</v>
      </c>
      <c r="B61" s="231" t="s">
        <v>257</v>
      </c>
      <c r="C61" s="232" t="s">
        <v>257</v>
      </c>
      <c r="D61" s="233" t="s">
        <v>257</v>
      </c>
      <c r="E61" s="234" t="s">
        <v>257</v>
      </c>
      <c r="F61" s="235" t="s">
        <v>257</v>
      </c>
      <c r="G61" s="236" t="s">
        <v>257</v>
      </c>
      <c r="H61" s="237" t="s">
        <v>257</v>
      </c>
      <c r="I61" s="238" t="str">
        <f t="shared" si="0"/>
        <v>-</v>
      </c>
      <c r="J61" s="239" t="s">
        <v>257</v>
      </c>
      <c r="K61" s="240" t="s">
        <v>257</v>
      </c>
      <c r="L61" s="241" t="s">
        <v>257</v>
      </c>
      <c r="M61" s="233"/>
      <c r="N61" s="234"/>
      <c r="O61" s="235"/>
      <c r="P61" s="242" t="s">
        <v>257</v>
      </c>
      <c r="Q61" s="234" t="s">
        <v>257</v>
      </c>
      <c r="R61" s="234"/>
      <c r="S61" s="243"/>
      <c r="T61" s="239"/>
      <c r="U61" s="240"/>
      <c r="V61" s="244"/>
      <c r="W61" s="245"/>
      <c r="X61" s="246"/>
      <c r="Y61" s="241" t="s">
        <v>257</v>
      </c>
    </row>
    <row r="62" spans="1:25" hidden="1" x14ac:dyDescent="0.2">
      <c r="A62" s="230" t="s">
        <v>257</v>
      </c>
      <c r="B62" s="231" t="s">
        <v>257</v>
      </c>
      <c r="C62" s="232" t="s">
        <v>257</v>
      </c>
      <c r="D62" s="233" t="s">
        <v>257</v>
      </c>
      <c r="E62" s="234" t="s">
        <v>257</v>
      </c>
      <c r="F62" s="235" t="s">
        <v>257</v>
      </c>
      <c r="G62" s="236" t="s">
        <v>257</v>
      </c>
      <c r="H62" s="237" t="s">
        <v>257</v>
      </c>
      <c r="I62" s="238" t="str">
        <f t="shared" si="0"/>
        <v>-</v>
      </c>
      <c r="J62" s="239" t="s">
        <v>257</v>
      </c>
      <c r="K62" s="240" t="s">
        <v>257</v>
      </c>
      <c r="L62" s="241" t="s">
        <v>257</v>
      </c>
      <c r="M62" s="233"/>
      <c r="N62" s="234"/>
      <c r="O62" s="235"/>
      <c r="P62" s="242" t="s">
        <v>257</v>
      </c>
      <c r="Q62" s="234" t="s">
        <v>257</v>
      </c>
      <c r="R62" s="234"/>
      <c r="S62" s="243"/>
      <c r="T62" s="239"/>
      <c r="U62" s="240"/>
      <c r="V62" s="244"/>
      <c r="W62" s="245"/>
      <c r="X62" s="246"/>
      <c r="Y62" s="241" t="s">
        <v>257</v>
      </c>
    </row>
    <row r="63" spans="1:25" hidden="1" x14ac:dyDescent="0.2">
      <c r="A63" s="230" t="s">
        <v>257</v>
      </c>
      <c r="B63" s="231" t="s">
        <v>257</v>
      </c>
      <c r="C63" s="232" t="s">
        <v>257</v>
      </c>
      <c r="D63" s="233" t="s">
        <v>257</v>
      </c>
      <c r="E63" s="234" t="s">
        <v>257</v>
      </c>
      <c r="F63" s="235" t="s">
        <v>257</v>
      </c>
      <c r="G63" s="236" t="s">
        <v>257</v>
      </c>
      <c r="H63" s="237" t="s">
        <v>257</v>
      </c>
      <c r="I63" s="238" t="str">
        <f t="shared" si="0"/>
        <v>-</v>
      </c>
      <c r="J63" s="239" t="s">
        <v>257</v>
      </c>
      <c r="K63" s="240" t="s">
        <v>257</v>
      </c>
      <c r="L63" s="241" t="s">
        <v>257</v>
      </c>
      <c r="M63" s="233"/>
      <c r="N63" s="234"/>
      <c r="O63" s="235"/>
      <c r="P63" s="242" t="s">
        <v>257</v>
      </c>
      <c r="Q63" s="234" t="s">
        <v>257</v>
      </c>
      <c r="R63" s="234"/>
      <c r="S63" s="243"/>
      <c r="T63" s="239"/>
      <c r="U63" s="240"/>
      <c r="V63" s="244"/>
      <c r="W63" s="245"/>
      <c r="X63" s="246"/>
      <c r="Y63" s="241" t="s">
        <v>257</v>
      </c>
    </row>
    <row r="64" spans="1:25" hidden="1" x14ac:dyDescent="0.2">
      <c r="A64" s="230" t="s">
        <v>257</v>
      </c>
      <c r="B64" s="231" t="s">
        <v>257</v>
      </c>
      <c r="C64" s="232" t="s">
        <v>257</v>
      </c>
      <c r="D64" s="233" t="s">
        <v>257</v>
      </c>
      <c r="E64" s="234" t="s">
        <v>257</v>
      </c>
      <c r="F64" s="235" t="s">
        <v>257</v>
      </c>
      <c r="G64" s="236" t="s">
        <v>257</v>
      </c>
      <c r="H64" s="237" t="s">
        <v>257</v>
      </c>
      <c r="I64" s="238" t="str">
        <f t="shared" si="0"/>
        <v>-</v>
      </c>
      <c r="J64" s="239" t="s">
        <v>257</v>
      </c>
      <c r="K64" s="240" t="s">
        <v>257</v>
      </c>
      <c r="L64" s="241" t="s">
        <v>257</v>
      </c>
      <c r="M64" s="233"/>
      <c r="N64" s="234"/>
      <c r="O64" s="235"/>
      <c r="P64" s="242" t="s">
        <v>257</v>
      </c>
      <c r="Q64" s="234" t="s">
        <v>257</v>
      </c>
      <c r="R64" s="234"/>
      <c r="S64" s="243"/>
      <c r="T64" s="239"/>
      <c r="U64" s="240"/>
      <c r="V64" s="244"/>
      <c r="W64" s="245"/>
      <c r="X64" s="246"/>
      <c r="Y64" s="241" t="s">
        <v>257</v>
      </c>
    </row>
    <row r="65" spans="1:25" hidden="1" x14ac:dyDescent="0.2">
      <c r="A65" s="230" t="s">
        <v>257</v>
      </c>
      <c r="B65" s="231" t="s">
        <v>257</v>
      </c>
      <c r="C65" s="232" t="s">
        <v>257</v>
      </c>
      <c r="D65" s="233" t="s">
        <v>257</v>
      </c>
      <c r="E65" s="234" t="s">
        <v>257</v>
      </c>
      <c r="F65" s="235" t="s">
        <v>257</v>
      </c>
      <c r="G65" s="236" t="s">
        <v>257</v>
      </c>
      <c r="H65" s="237" t="s">
        <v>257</v>
      </c>
      <c r="I65" s="238" t="str">
        <f t="shared" si="0"/>
        <v>-</v>
      </c>
      <c r="J65" s="239" t="s">
        <v>257</v>
      </c>
      <c r="K65" s="240" t="s">
        <v>257</v>
      </c>
      <c r="L65" s="241" t="s">
        <v>257</v>
      </c>
      <c r="M65" s="233"/>
      <c r="N65" s="234"/>
      <c r="O65" s="235"/>
      <c r="P65" s="242" t="s">
        <v>257</v>
      </c>
      <c r="Q65" s="234" t="s">
        <v>257</v>
      </c>
      <c r="R65" s="234"/>
      <c r="S65" s="243"/>
      <c r="T65" s="239"/>
      <c r="U65" s="240"/>
      <c r="V65" s="244"/>
      <c r="W65" s="245"/>
      <c r="X65" s="246"/>
      <c r="Y65" s="241" t="s">
        <v>257</v>
      </c>
    </row>
    <row r="66" spans="1:25" hidden="1" x14ac:dyDescent="0.2">
      <c r="A66" s="230" t="s">
        <v>257</v>
      </c>
      <c r="B66" s="231" t="s">
        <v>257</v>
      </c>
      <c r="C66" s="232" t="s">
        <v>257</v>
      </c>
      <c r="D66" s="233" t="s">
        <v>257</v>
      </c>
      <c r="E66" s="234" t="s">
        <v>257</v>
      </c>
      <c r="F66" s="235" t="s">
        <v>257</v>
      </c>
      <c r="G66" s="236" t="s">
        <v>257</v>
      </c>
      <c r="H66" s="237" t="s">
        <v>257</v>
      </c>
      <c r="I66" s="238" t="str">
        <f t="shared" si="0"/>
        <v>-</v>
      </c>
      <c r="J66" s="239" t="s">
        <v>257</v>
      </c>
      <c r="K66" s="240" t="s">
        <v>257</v>
      </c>
      <c r="L66" s="241" t="s">
        <v>257</v>
      </c>
      <c r="M66" s="233"/>
      <c r="N66" s="234"/>
      <c r="O66" s="235"/>
      <c r="P66" s="242" t="s">
        <v>257</v>
      </c>
      <c r="Q66" s="234" t="s">
        <v>257</v>
      </c>
      <c r="R66" s="234"/>
      <c r="S66" s="243"/>
      <c r="T66" s="239"/>
      <c r="U66" s="240"/>
      <c r="V66" s="244"/>
      <c r="W66" s="245"/>
      <c r="X66" s="246"/>
      <c r="Y66" s="241" t="s">
        <v>257</v>
      </c>
    </row>
    <row r="67" spans="1:25" hidden="1" x14ac:dyDescent="0.2">
      <c r="A67" s="230" t="s">
        <v>257</v>
      </c>
      <c r="B67" s="231" t="s">
        <v>257</v>
      </c>
      <c r="C67" s="232" t="s">
        <v>257</v>
      </c>
      <c r="D67" s="233" t="s">
        <v>257</v>
      </c>
      <c r="E67" s="234" t="s">
        <v>257</v>
      </c>
      <c r="F67" s="235" t="s">
        <v>257</v>
      </c>
      <c r="G67" s="236" t="s">
        <v>257</v>
      </c>
      <c r="H67" s="237" t="s">
        <v>257</v>
      </c>
      <c r="I67" s="238" t="str">
        <f t="shared" si="0"/>
        <v>-</v>
      </c>
      <c r="J67" s="239" t="s">
        <v>257</v>
      </c>
      <c r="K67" s="240" t="s">
        <v>257</v>
      </c>
      <c r="L67" s="241" t="s">
        <v>257</v>
      </c>
      <c r="M67" s="233"/>
      <c r="N67" s="234"/>
      <c r="O67" s="235"/>
      <c r="P67" s="242" t="s">
        <v>257</v>
      </c>
      <c r="Q67" s="234" t="s">
        <v>257</v>
      </c>
      <c r="R67" s="234"/>
      <c r="S67" s="243"/>
      <c r="T67" s="239"/>
      <c r="U67" s="240"/>
      <c r="V67" s="244"/>
      <c r="W67" s="245"/>
      <c r="X67" s="246"/>
      <c r="Y67" s="241" t="s">
        <v>257</v>
      </c>
    </row>
    <row r="68" spans="1:25" hidden="1" x14ac:dyDescent="0.2">
      <c r="A68" s="230" t="s">
        <v>257</v>
      </c>
      <c r="B68" s="231" t="s">
        <v>257</v>
      </c>
      <c r="C68" s="232" t="s">
        <v>257</v>
      </c>
      <c r="D68" s="233" t="s">
        <v>257</v>
      </c>
      <c r="E68" s="234" t="s">
        <v>257</v>
      </c>
      <c r="F68" s="235" t="s">
        <v>257</v>
      </c>
      <c r="G68" s="236" t="s">
        <v>257</v>
      </c>
      <c r="H68" s="237" t="s">
        <v>257</v>
      </c>
      <c r="I68" s="238" t="str">
        <f t="shared" si="0"/>
        <v>-</v>
      </c>
      <c r="J68" s="239" t="s">
        <v>257</v>
      </c>
      <c r="K68" s="240" t="s">
        <v>257</v>
      </c>
      <c r="L68" s="241" t="s">
        <v>257</v>
      </c>
      <c r="M68" s="233"/>
      <c r="N68" s="234"/>
      <c r="O68" s="235"/>
      <c r="P68" s="242" t="s">
        <v>257</v>
      </c>
      <c r="Q68" s="234" t="s">
        <v>257</v>
      </c>
      <c r="R68" s="234"/>
      <c r="S68" s="243"/>
      <c r="T68" s="239"/>
      <c r="U68" s="240"/>
      <c r="V68" s="244"/>
      <c r="W68" s="245"/>
      <c r="X68" s="246"/>
      <c r="Y68" s="241" t="s">
        <v>257</v>
      </c>
    </row>
    <row r="69" spans="1:25" hidden="1" x14ac:dyDescent="0.2">
      <c r="A69" s="230" t="s">
        <v>257</v>
      </c>
      <c r="B69" s="231" t="s">
        <v>257</v>
      </c>
      <c r="C69" s="232" t="s">
        <v>257</v>
      </c>
      <c r="D69" s="233" t="s">
        <v>257</v>
      </c>
      <c r="E69" s="234" t="s">
        <v>257</v>
      </c>
      <c r="F69" s="235" t="s">
        <v>257</v>
      </c>
      <c r="G69" s="236" t="s">
        <v>257</v>
      </c>
      <c r="H69" s="237" t="s">
        <v>257</v>
      </c>
      <c r="I69" s="238" t="str">
        <f t="shared" si="0"/>
        <v>-</v>
      </c>
      <c r="J69" s="239" t="s">
        <v>257</v>
      </c>
      <c r="K69" s="240" t="s">
        <v>257</v>
      </c>
      <c r="L69" s="241" t="s">
        <v>257</v>
      </c>
      <c r="M69" s="233"/>
      <c r="N69" s="234"/>
      <c r="O69" s="235"/>
      <c r="P69" s="242" t="s">
        <v>257</v>
      </c>
      <c r="Q69" s="234" t="s">
        <v>257</v>
      </c>
      <c r="R69" s="234"/>
      <c r="S69" s="243"/>
      <c r="T69" s="239"/>
      <c r="U69" s="240"/>
      <c r="V69" s="244"/>
      <c r="W69" s="245"/>
      <c r="X69" s="246"/>
      <c r="Y69" s="241" t="s">
        <v>257</v>
      </c>
    </row>
    <row r="70" spans="1:25" hidden="1" x14ac:dyDescent="0.2">
      <c r="A70" s="230" t="s">
        <v>257</v>
      </c>
      <c r="B70" s="231" t="s">
        <v>257</v>
      </c>
      <c r="C70" s="232" t="s">
        <v>257</v>
      </c>
      <c r="D70" s="233" t="s">
        <v>257</v>
      </c>
      <c r="E70" s="234" t="s">
        <v>257</v>
      </c>
      <c r="F70" s="235" t="s">
        <v>257</v>
      </c>
      <c r="G70" s="236" t="s">
        <v>257</v>
      </c>
      <c r="H70" s="237" t="s">
        <v>257</v>
      </c>
      <c r="I70" s="238" t="str">
        <f t="shared" si="0"/>
        <v>-</v>
      </c>
      <c r="J70" s="239" t="s">
        <v>257</v>
      </c>
      <c r="K70" s="240" t="s">
        <v>257</v>
      </c>
      <c r="L70" s="241" t="s">
        <v>257</v>
      </c>
      <c r="M70" s="233"/>
      <c r="N70" s="234"/>
      <c r="O70" s="235"/>
      <c r="P70" s="242" t="s">
        <v>257</v>
      </c>
      <c r="Q70" s="234" t="s">
        <v>257</v>
      </c>
      <c r="R70" s="234"/>
      <c r="S70" s="243"/>
      <c r="T70" s="239"/>
      <c r="U70" s="240"/>
      <c r="V70" s="244"/>
      <c r="W70" s="245"/>
      <c r="X70" s="246"/>
      <c r="Y70" s="241" t="s">
        <v>257</v>
      </c>
    </row>
    <row r="71" spans="1:25" hidden="1" x14ac:dyDescent="0.2">
      <c r="A71" s="230" t="s">
        <v>257</v>
      </c>
      <c r="B71" s="231" t="s">
        <v>257</v>
      </c>
      <c r="C71" s="232" t="s">
        <v>257</v>
      </c>
      <c r="D71" s="233" t="s">
        <v>257</v>
      </c>
      <c r="E71" s="234" t="s">
        <v>257</v>
      </c>
      <c r="F71" s="235" t="s">
        <v>257</v>
      </c>
      <c r="G71" s="236" t="s">
        <v>257</v>
      </c>
      <c r="H71" s="237" t="s">
        <v>257</v>
      </c>
      <c r="I71" s="238" t="str">
        <f t="shared" si="0"/>
        <v>-</v>
      </c>
      <c r="J71" s="239" t="s">
        <v>257</v>
      </c>
      <c r="K71" s="240" t="s">
        <v>257</v>
      </c>
      <c r="L71" s="241" t="s">
        <v>257</v>
      </c>
      <c r="M71" s="233"/>
      <c r="N71" s="234"/>
      <c r="O71" s="235"/>
      <c r="P71" s="242" t="s">
        <v>257</v>
      </c>
      <c r="Q71" s="234" t="s">
        <v>257</v>
      </c>
      <c r="R71" s="234"/>
      <c r="S71" s="243"/>
      <c r="T71" s="239"/>
      <c r="U71" s="240"/>
      <c r="V71" s="244"/>
      <c r="W71" s="245"/>
      <c r="X71" s="246"/>
      <c r="Y71" s="241" t="s">
        <v>257</v>
      </c>
    </row>
    <row r="72" spans="1:25" hidden="1" x14ac:dyDescent="0.2">
      <c r="A72" s="230" t="s">
        <v>257</v>
      </c>
      <c r="B72" s="231" t="s">
        <v>257</v>
      </c>
      <c r="C72" s="232" t="s">
        <v>257</v>
      </c>
      <c r="D72" s="233" t="s">
        <v>257</v>
      </c>
      <c r="E72" s="234" t="s">
        <v>257</v>
      </c>
      <c r="F72" s="235" t="s">
        <v>257</v>
      </c>
      <c r="G72" s="236" t="s">
        <v>257</v>
      </c>
      <c r="H72" s="237" t="s">
        <v>257</v>
      </c>
      <c r="I72" s="238" t="str">
        <f t="shared" si="0"/>
        <v>-</v>
      </c>
      <c r="J72" s="239" t="s">
        <v>257</v>
      </c>
      <c r="K72" s="240" t="s">
        <v>257</v>
      </c>
      <c r="L72" s="241" t="s">
        <v>257</v>
      </c>
      <c r="M72" s="233"/>
      <c r="N72" s="234"/>
      <c r="O72" s="235"/>
      <c r="P72" s="242" t="s">
        <v>257</v>
      </c>
      <c r="Q72" s="234" t="s">
        <v>257</v>
      </c>
      <c r="R72" s="234"/>
      <c r="S72" s="243"/>
      <c r="T72" s="239"/>
      <c r="U72" s="240"/>
      <c r="V72" s="244"/>
      <c r="W72" s="245"/>
      <c r="X72" s="246"/>
      <c r="Y72" s="241" t="s">
        <v>257</v>
      </c>
    </row>
    <row r="73" spans="1:25" hidden="1" x14ac:dyDescent="0.2">
      <c r="A73" s="230" t="s">
        <v>257</v>
      </c>
      <c r="B73" s="231" t="s">
        <v>257</v>
      </c>
      <c r="C73" s="232" t="s">
        <v>257</v>
      </c>
      <c r="D73" s="233" t="s">
        <v>257</v>
      </c>
      <c r="E73" s="234" t="s">
        <v>257</v>
      </c>
      <c r="F73" s="235" t="s">
        <v>257</v>
      </c>
      <c r="G73" s="236" t="s">
        <v>257</v>
      </c>
      <c r="H73" s="237" t="s">
        <v>257</v>
      </c>
      <c r="I73" s="238" t="str">
        <f t="shared" si="0"/>
        <v>-</v>
      </c>
      <c r="J73" s="239" t="s">
        <v>257</v>
      </c>
      <c r="K73" s="240" t="s">
        <v>257</v>
      </c>
      <c r="L73" s="241" t="s">
        <v>257</v>
      </c>
      <c r="M73" s="233"/>
      <c r="N73" s="234"/>
      <c r="O73" s="235"/>
      <c r="P73" s="242" t="s">
        <v>257</v>
      </c>
      <c r="Q73" s="234" t="s">
        <v>257</v>
      </c>
      <c r="R73" s="234"/>
      <c r="S73" s="243"/>
      <c r="T73" s="239"/>
      <c r="U73" s="240"/>
      <c r="V73" s="244"/>
      <c r="W73" s="245"/>
      <c r="X73" s="246"/>
      <c r="Y73" s="241" t="s">
        <v>257</v>
      </c>
    </row>
    <row r="74" spans="1:25" hidden="1" x14ac:dyDescent="0.2">
      <c r="A74" s="230" t="s">
        <v>257</v>
      </c>
      <c r="B74" s="231" t="s">
        <v>257</v>
      </c>
      <c r="C74" s="232" t="s">
        <v>257</v>
      </c>
      <c r="D74" s="233" t="s">
        <v>257</v>
      </c>
      <c r="E74" s="234" t="s">
        <v>257</v>
      </c>
      <c r="F74" s="235" t="s">
        <v>257</v>
      </c>
      <c r="G74" s="236" t="s">
        <v>257</v>
      </c>
      <c r="H74" s="237" t="s">
        <v>257</v>
      </c>
      <c r="I74" s="238" t="str">
        <f t="shared" si="0"/>
        <v>-</v>
      </c>
      <c r="J74" s="239" t="s">
        <v>257</v>
      </c>
      <c r="K74" s="240" t="s">
        <v>257</v>
      </c>
      <c r="L74" s="241" t="s">
        <v>257</v>
      </c>
      <c r="M74" s="233"/>
      <c r="N74" s="234"/>
      <c r="O74" s="235"/>
      <c r="P74" s="242" t="s">
        <v>257</v>
      </c>
      <c r="Q74" s="234" t="s">
        <v>257</v>
      </c>
      <c r="R74" s="234"/>
      <c r="S74" s="243"/>
      <c r="T74" s="239"/>
      <c r="U74" s="240"/>
      <c r="V74" s="244"/>
      <c r="W74" s="245"/>
      <c r="X74" s="246"/>
      <c r="Y74" s="241" t="s">
        <v>257</v>
      </c>
    </row>
    <row r="75" spans="1:25" hidden="1" x14ac:dyDescent="0.2">
      <c r="A75" s="230" t="s">
        <v>257</v>
      </c>
      <c r="B75" s="231" t="s">
        <v>257</v>
      </c>
      <c r="C75" s="232" t="s">
        <v>257</v>
      </c>
      <c r="D75" s="233" t="s">
        <v>257</v>
      </c>
      <c r="E75" s="234" t="s">
        <v>257</v>
      </c>
      <c r="F75" s="235" t="s">
        <v>257</v>
      </c>
      <c r="G75" s="236" t="s">
        <v>257</v>
      </c>
      <c r="H75" s="237" t="s">
        <v>257</v>
      </c>
      <c r="I75" s="238" t="str">
        <f t="shared" si="0"/>
        <v>-</v>
      </c>
      <c r="J75" s="239" t="s">
        <v>257</v>
      </c>
      <c r="K75" s="240" t="s">
        <v>257</v>
      </c>
      <c r="L75" s="241" t="s">
        <v>257</v>
      </c>
      <c r="M75" s="233"/>
      <c r="N75" s="234"/>
      <c r="O75" s="235"/>
      <c r="P75" s="242" t="s">
        <v>257</v>
      </c>
      <c r="Q75" s="234" t="s">
        <v>257</v>
      </c>
      <c r="R75" s="234"/>
      <c r="S75" s="243"/>
      <c r="T75" s="239"/>
      <c r="U75" s="240"/>
      <c r="V75" s="244"/>
      <c r="W75" s="245"/>
      <c r="X75" s="246"/>
      <c r="Y75" s="241" t="s">
        <v>257</v>
      </c>
    </row>
    <row r="76" spans="1:25" hidden="1" x14ac:dyDescent="0.2">
      <c r="A76" s="230" t="s">
        <v>257</v>
      </c>
      <c r="B76" s="231" t="s">
        <v>257</v>
      </c>
      <c r="C76" s="232" t="s">
        <v>257</v>
      </c>
      <c r="D76" s="233" t="s">
        <v>257</v>
      </c>
      <c r="E76" s="234" t="s">
        <v>257</v>
      </c>
      <c r="F76" s="235" t="s">
        <v>257</v>
      </c>
      <c r="G76" s="236" t="s">
        <v>257</v>
      </c>
      <c r="H76" s="237" t="s">
        <v>257</v>
      </c>
      <c r="I76" s="238" t="str">
        <f t="shared" si="0"/>
        <v>-</v>
      </c>
      <c r="J76" s="239" t="s">
        <v>257</v>
      </c>
      <c r="K76" s="240" t="s">
        <v>257</v>
      </c>
      <c r="L76" s="241" t="s">
        <v>257</v>
      </c>
      <c r="M76" s="233"/>
      <c r="N76" s="234"/>
      <c r="O76" s="235"/>
      <c r="P76" s="242" t="s">
        <v>257</v>
      </c>
      <c r="Q76" s="234" t="s">
        <v>257</v>
      </c>
      <c r="R76" s="234"/>
      <c r="S76" s="243"/>
      <c r="T76" s="239"/>
      <c r="U76" s="240"/>
      <c r="V76" s="244"/>
      <c r="W76" s="245"/>
      <c r="X76" s="246"/>
      <c r="Y76" s="241" t="s">
        <v>257</v>
      </c>
    </row>
    <row r="77" spans="1:25" hidden="1" x14ac:dyDescent="0.2">
      <c r="A77" s="230" t="s">
        <v>257</v>
      </c>
      <c r="B77" s="231" t="s">
        <v>257</v>
      </c>
      <c r="C77" s="232" t="s">
        <v>257</v>
      </c>
      <c r="D77" s="233" t="s">
        <v>257</v>
      </c>
      <c r="E77" s="234" t="s">
        <v>257</v>
      </c>
      <c r="F77" s="235" t="s">
        <v>257</v>
      </c>
      <c r="G77" s="236" t="s">
        <v>257</v>
      </c>
      <c r="H77" s="237" t="s">
        <v>257</v>
      </c>
      <c r="I77" s="238" t="str">
        <f t="shared" si="0"/>
        <v>-</v>
      </c>
      <c r="J77" s="239" t="s">
        <v>257</v>
      </c>
      <c r="K77" s="240" t="s">
        <v>257</v>
      </c>
      <c r="L77" s="241" t="s">
        <v>257</v>
      </c>
      <c r="M77" s="233"/>
      <c r="N77" s="234"/>
      <c r="O77" s="235"/>
      <c r="P77" s="242" t="s">
        <v>257</v>
      </c>
      <c r="Q77" s="234" t="s">
        <v>257</v>
      </c>
      <c r="R77" s="234"/>
      <c r="S77" s="243"/>
      <c r="T77" s="239"/>
      <c r="U77" s="240"/>
      <c r="V77" s="244"/>
      <c r="W77" s="245"/>
      <c r="X77" s="246"/>
      <c r="Y77" s="241" t="s">
        <v>257</v>
      </c>
    </row>
    <row r="78" spans="1:25" hidden="1" x14ac:dyDescent="0.2">
      <c r="A78" s="230" t="s">
        <v>257</v>
      </c>
      <c r="B78" s="231" t="s">
        <v>257</v>
      </c>
      <c r="C78" s="232" t="s">
        <v>257</v>
      </c>
      <c r="D78" s="233" t="s">
        <v>257</v>
      </c>
      <c r="E78" s="234" t="s">
        <v>257</v>
      </c>
      <c r="F78" s="235" t="s">
        <v>257</v>
      </c>
      <c r="G78" s="236" t="s">
        <v>257</v>
      </c>
      <c r="H78" s="237" t="s">
        <v>257</v>
      </c>
      <c r="I78" s="238" t="str">
        <f t="shared" si="0"/>
        <v>-</v>
      </c>
      <c r="J78" s="239" t="s">
        <v>257</v>
      </c>
      <c r="K78" s="240" t="s">
        <v>257</v>
      </c>
      <c r="L78" s="241" t="s">
        <v>257</v>
      </c>
      <c r="M78" s="233"/>
      <c r="N78" s="234"/>
      <c r="O78" s="235"/>
      <c r="P78" s="242" t="s">
        <v>257</v>
      </c>
      <c r="Q78" s="234" t="s">
        <v>257</v>
      </c>
      <c r="R78" s="234"/>
      <c r="S78" s="243"/>
      <c r="T78" s="239"/>
      <c r="U78" s="240"/>
      <c r="V78" s="244"/>
      <c r="W78" s="245"/>
      <c r="X78" s="246"/>
      <c r="Y78" s="241" t="s">
        <v>257</v>
      </c>
    </row>
    <row r="79" spans="1:25" hidden="1" x14ac:dyDescent="0.2">
      <c r="A79" s="230" t="s">
        <v>257</v>
      </c>
      <c r="B79" s="231" t="s">
        <v>257</v>
      </c>
      <c r="C79" s="232" t="s">
        <v>257</v>
      </c>
      <c r="D79" s="233" t="s">
        <v>257</v>
      </c>
      <c r="E79" s="234" t="s">
        <v>257</v>
      </c>
      <c r="F79" s="235" t="s">
        <v>257</v>
      </c>
      <c r="G79" s="236" t="s">
        <v>257</v>
      </c>
      <c r="H79" s="237" t="s">
        <v>257</v>
      </c>
      <c r="I79" s="238" t="str">
        <f t="shared" si="0"/>
        <v>-</v>
      </c>
      <c r="J79" s="239" t="s">
        <v>257</v>
      </c>
      <c r="K79" s="240" t="s">
        <v>257</v>
      </c>
      <c r="L79" s="241" t="s">
        <v>257</v>
      </c>
      <c r="M79" s="233"/>
      <c r="N79" s="234"/>
      <c r="O79" s="235"/>
      <c r="P79" s="242" t="s">
        <v>257</v>
      </c>
      <c r="Q79" s="234" t="s">
        <v>257</v>
      </c>
      <c r="R79" s="234"/>
      <c r="S79" s="243"/>
      <c r="T79" s="239"/>
      <c r="U79" s="240"/>
      <c r="V79" s="244"/>
      <c r="W79" s="245"/>
      <c r="X79" s="246"/>
      <c r="Y79" s="241" t="s">
        <v>257</v>
      </c>
    </row>
    <row r="80" spans="1:25" hidden="1" x14ac:dyDescent="0.2">
      <c r="A80" s="230" t="s">
        <v>257</v>
      </c>
      <c r="B80" s="231" t="s">
        <v>257</v>
      </c>
      <c r="C80" s="232" t="s">
        <v>257</v>
      </c>
      <c r="D80" s="233" t="s">
        <v>257</v>
      </c>
      <c r="E80" s="234" t="s">
        <v>257</v>
      </c>
      <c r="F80" s="235" t="s">
        <v>257</v>
      </c>
      <c r="G80" s="236" t="s">
        <v>257</v>
      </c>
      <c r="H80" s="237" t="s">
        <v>257</v>
      </c>
      <c r="I80" s="238" t="str">
        <f t="shared" si="0"/>
        <v>-</v>
      </c>
      <c r="J80" s="239" t="s">
        <v>257</v>
      </c>
      <c r="K80" s="240" t="s">
        <v>257</v>
      </c>
      <c r="L80" s="241" t="s">
        <v>257</v>
      </c>
      <c r="M80" s="233"/>
      <c r="N80" s="234"/>
      <c r="O80" s="235"/>
      <c r="P80" s="242" t="s">
        <v>257</v>
      </c>
      <c r="Q80" s="234" t="s">
        <v>257</v>
      </c>
      <c r="R80" s="234"/>
      <c r="S80" s="243"/>
      <c r="T80" s="239"/>
      <c r="U80" s="240"/>
      <c r="V80" s="244"/>
      <c r="W80" s="245"/>
      <c r="X80" s="246"/>
      <c r="Y80" s="241" t="s">
        <v>257</v>
      </c>
    </row>
    <row r="81" spans="1:25" hidden="1" x14ac:dyDescent="0.2">
      <c r="A81" s="230" t="s">
        <v>257</v>
      </c>
      <c r="B81" s="231" t="s">
        <v>257</v>
      </c>
      <c r="C81" s="232" t="s">
        <v>257</v>
      </c>
      <c r="D81" s="233" t="s">
        <v>257</v>
      </c>
      <c r="E81" s="234" t="s">
        <v>257</v>
      </c>
      <c r="F81" s="235" t="s">
        <v>257</v>
      </c>
      <c r="G81" s="236" t="s">
        <v>257</v>
      </c>
      <c r="H81" s="237" t="s">
        <v>257</v>
      </c>
      <c r="I81" s="238" t="str">
        <f t="shared" si="0"/>
        <v>-</v>
      </c>
      <c r="J81" s="239" t="s">
        <v>257</v>
      </c>
      <c r="K81" s="240" t="s">
        <v>257</v>
      </c>
      <c r="L81" s="241" t="s">
        <v>257</v>
      </c>
      <c r="M81" s="233"/>
      <c r="N81" s="234"/>
      <c r="O81" s="235"/>
      <c r="P81" s="242" t="s">
        <v>257</v>
      </c>
      <c r="Q81" s="234" t="s">
        <v>257</v>
      </c>
      <c r="R81" s="234"/>
      <c r="S81" s="243"/>
      <c r="T81" s="239"/>
      <c r="U81" s="240"/>
      <c r="V81" s="244"/>
      <c r="W81" s="245"/>
      <c r="X81" s="246"/>
      <c r="Y81" s="241" t="s">
        <v>257</v>
      </c>
    </row>
    <row r="82" spans="1:25" hidden="1" x14ac:dyDescent="0.2">
      <c r="A82" s="230" t="s">
        <v>257</v>
      </c>
      <c r="B82" s="231" t="s">
        <v>257</v>
      </c>
      <c r="C82" s="232" t="s">
        <v>257</v>
      </c>
      <c r="D82" s="233" t="s">
        <v>257</v>
      </c>
      <c r="E82" s="234" t="s">
        <v>257</v>
      </c>
      <c r="F82" s="235" t="s">
        <v>257</v>
      </c>
      <c r="G82" s="236" t="s">
        <v>257</v>
      </c>
      <c r="H82" s="237" t="s">
        <v>257</v>
      </c>
      <c r="I82" s="238" t="str">
        <f t="shared" si="0"/>
        <v>-</v>
      </c>
      <c r="J82" s="239" t="s">
        <v>257</v>
      </c>
      <c r="K82" s="240" t="s">
        <v>257</v>
      </c>
      <c r="L82" s="241" t="s">
        <v>257</v>
      </c>
      <c r="M82" s="233"/>
      <c r="N82" s="234"/>
      <c r="O82" s="235"/>
      <c r="P82" s="242" t="s">
        <v>257</v>
      </c>
      <c r="Q82" s="234" t="s">
        <v>257</v>
      </c>
      <c r="R82" s="234"/>
      <c r="S82" s="243"/>
      <c r="T82" s="239"/>
      <c r="U82" s="240"/>
      <c r="V82" s="244"/>
      <c r="W82" s="245"/>
      <c r="X82" s="246"/>
      <c r="Y82" s="241" t="s">
        <v>257</v>
      </c>
    </row>
    <row r="83" spans="1:25" hidden="1" x14ac:dyDescent="0.2">
      <c r="A83" s="230" t="s">
        <v>257</v>
      </c>
      <c r="B83" s="231" t="s">
        <v>257</v>
      </c>
      <c r="C83" s="232" t="s">
        <v>257</v>
      </c>
      <c r="D83" s="233" t="s">
        <v>257</v>
      </c>
      <c r="E83" s="234" t="s">
        <v>257</v>
      </c>
      <c r="F83" s="235" t="s">
        <v>257</v>
      </c>
      <c r="G83" s="236" t="s">
        <v>257</v>
      </c>
      <c r="H83" s="237" t="s">
        <v>257</v>
      </c>
      <c r="I83" s="238" t="str">
        <f t="shared" si="0"/>
        <v>-</v>
      </c>
      <c r="J83" s="239" t="s">
        <v>257</v>
      </c>
      <c r="K83" s="240" t="s">
        <v>257</v>
      </c>
      <c r="L83" s="241" t="s">
        <v>257</v>
      </c>
      <c r="M83" s="233"/>
      <c r="N83" s="234"/>
      <c r="O83" s="235"/>
      <c r="P83" s="242" t="s">
        <v>257</v>
      </c>
      <c r="Q83" s="234" t="s">
        <v>257</v>
      </c>
      <c r="R83" s="234"/>
      <c r="S83" s="243"/>
      <c r="T83" s="239"/>
      <c r="U83" s="240"/>
      <c r="V83" s="244"/>
      <c r="W83" s="245"/>
      <c r="X83" s="246"/>
      <c r="Y83" s="241" t="s">
        <v>257</v>
      </c>
    </row>
    <row r="84" spans="1:25" hidden="1" x14ac:dyDescent="0.2">
      <c r="A84" s="230" t="s">
        <v>257</v>
      </c>
      <c r="B84" s="231" t="s">
        <v>257</v>
      </c>
      <c r="C84" s="232" t="s">
        <v>257</v>
      </c>
      <c r="D84" s="233" t="s">
        <v>257</v>
      </c>
      <c r="E84" s="234" t="s">
        <v>257</v>
      </c>
      <c r="F84" s="235" t="s">
        <v>257</v>
      </c>
      <c r="G84" s="236" t="s">
        <v>257</v>
      </c>
      <c r="H84" s="237" t="s">
        <v>257</v>
      </c>
      <c r="I84" s="238" t="str">
        <f t="shared" si="0"/>
        <v>-</v>
      </c>
      <c r="J84" s="239" t="s">
        <v>257</v>
      </c>
      <c r="K84" s="240" t="s">
        <v>257</v>
      </c>
      <c r="L84" s="241" t="s">
        <v>257</v>
      </c>
      <c r="M84" s="233"/>
      <c r="N84" s="234"/>
      <c r="O84" s="235"/>
      <c r="P84" s="242" t="s">
        <v>257</v>
      </c>
      <c r="Q84" s="234" t="s">
        <v>257</v>
      </c>
      <c r="R84" s="234"/>
      <c r="S84" s="243"/>
      <c r="T84" s="239"/>
      <c r="U84" s="240"/>
      <c r="V84" s="244"/>
      <c r="W84" s="245"/>
      <c r="X84" s="246"/>
      <c r="Y84" s="241" t="s">
        <v>257</v>
      </c>
    </row>
    <row r="85" spans="1:25" hidden="1" x14ac:dyDescent="0.2">
      <c r="A85" s="230" t="s">
        <v>257</v>
      </c>
      <c r="B85" s="231" t="s">
        <v>257</v>
      </c>
      <c r="C85" s="232" t="s">
        <v>257</v>
      </c>
      <c r="D85" s="233" t="s">
        <v>257</v>
      </c>
      <c r="E85" s="234" t="s">
        <v>257</v>
      </c>
      <c r="F85" s="235" t="s">
        <v>257</v>
      </c>
      <c r="G85" s="236" t="s">
        <v>257</v>
      </c>
      <c r="H85" s="237" t="s">
        <v>257</v>
      </c>
      <c r="I85" s="238" t="str">
        <f t="shared" si="0"/>
        <v>-</v>
      </c>
      <c r="J85" s="239" t="s">
        <v>257</v>
      </c>
      <c r="K85" s="240" t="s">
        <v>257</v>
      </c>
      <c r="L85" s="241" t="s">
        <v>257</v>
      </c>
      <c r="M85" s="233"/>
      <c r="N85" s="234"/>
      <c r="O85" s="235"/>
      <c r="P85" s="242" t="s">
        <v>257</v>
      </c>
      <c r="Q85" s="234" t="s">
        <v>257</v>
      </c>
      <c r="R85" s="234"/>
      <c r="S85" s="243"/>
      <c r="T85" s="239"/>
      <c r="U85" s="240"/>
      <c r="V85" s="244"/>
      <c r="W85" s="245"/>
      <c r="X85" s="246"/>
      <c r="Y85" s="241" t="s">
        <v>257</v>
      </c>
    </row>
    <row r="86" spans="1:25" hidden="1" x14ac:dyDescent="0.2">
      <c r="A86" s="230" t="s">
        <v>257</v>
      </c>
      <c r="B86" s="231" t="s">
        <v>257</v>
      </c>
      <c r="C86" s="232" t="s">
        <v>257</v>
      </c>
      <c r="D86" s="233" t="s">
        <v>257</v>
      </c>
      <c r="E86" s="234" t="s">
        <v>257</v>
      </c>
      <c r="F86" s="235" t="s">
        <v>257</v>
      </c>
      <c r="G86" s="236" t="s">
        <v>257</v>
      </c>
      <c r="H86" s="237" t="s">
        <v>257</v>
      </c>
      <c r="I86" s="238" t="str">
        <f t="shared" si="0"/>
        <v>-</v>
      </c>
      <c r="J86" s="239" t="s">
        <v>257</v>
      </c>
      <c r="K86" s="240" t="s">
        <v>257</v>
      </c>
      <c r="L86" s="241" t="s">
        <v>257</v>
      </c>
      <c r="M86" s="233"/>
      <c r="N86" s="234"/>
      <c r="O86" s="235"/>
      <c r="P86" s="242" t="s">
        <v>257</v>
      </c>
      <c r="Q86" s="234" t="s">
        <v>257</v>
      </c>
      <c r="R86" s="234"/>
      <c r="S86" s="243"/>
      <c r="T86" s="239"/>
      <c r="U86" s="240"/>
      <c r="V86" s="244"/>
      <c r="W86" s="245"/>
      <c r="X86" s="246"/>
      <c r="Y86" s="241" t="s">
        <v>257</v>
      </c>
    </row>
    <row r="87" spans="1:25" hidden="1" x14ac:dyDescent="0.2">
      <c r="A87" s="230" t="s">
        <v>257</v>
      </c>
      <c r="B87" s="231" t="s">
        <v>257</v>
      </c>
      <c r="C87" s="232" t="s">
        <v>257</v>
      </c>
      <c r="D87" s="233" t="s">
        <v>257</v>
      </c>
      <c r="E87" s="234" t="s">
        <v>257</v>
      </c>
      <c r="F87" s="235" t="s">
        <v>257</v>
      </c>
      <c r="G87" s="236" t="s">
        <v>257</v>
      </c>
      <c r="H87" s="237" t="s">
        <v>257</v>
      </c>
      <c r="I87" s="238" t="str">
        <f t="shared" si="0"/>
        <v>-</v>
      </c>
      <c r="J87" s="239" t="s">
        <v>257</v>
      </c>
      <c r="K87" s="240" t="s">
        <v>257</v>
      </c>
      <c r="L87" s="241" t="s">
        <v>257</v>
      </c>
      <c r="M87" s="233"/>
      <c r="N87" s="234"/>
      <c r="O87" s="235"/>
      <c r="P87" s="242" t="s">
        <v>257</v>
      </c>
      <c r="Q87" s="234" t="s">
        <v>257</v>
      </c>
      <c r="R87" s="234"/>
      <c r="S87" s="243"/>
      <c r="T87" s="239"/>
      <c r="U87" s="240"/>
      <c r="V87" s="244"/>
      <c r="W87" s="245"/>
      <c r="X87" s="246"/>
      <c r="Y87" s="241" t="s">
        <v>257</v>
      </c>
    </row>
    <row r="88" spans="1:25" hidden="1" x14ac:dyDescent="0.2">
      <c r="A88" s="230" t="s">
        <v>257</v>
      </c>
      <c r="B88" s="231" t="s">
        <v>257</v>
      </c>
      <c r="C88" s="232" t="s">
        <v>257</v>
      </c>
      <c r="D88" s="233" t="s">
        <v>257</v>
      </c>
      <c r="E88" s="234" t="s">
        <v>257</v>
      </c>
      <c r="F88" s="235" t="s">
        <v>257</v>
      </c>
      <c r="G88" s="236" t="s">
        <v>257</v>
      </c>
      <c r="H88" s="237" t="s">
        <v>257</v>
      </c>
      <c r="I88" s="238" t="str">
        <f t="shared" si="0"/>
        <v>-</v>
      </c>
      <c r="J88" s="239" t="s">
        <v>257</v>
      </c>
      <c r="K88" s="240" t="s">
        <v>257</v>
      </c>
      <c r="L88" s="241" t="s">
        <v>257</v>
      </c>
      <c r="M88" s="233"/>
      <c r="N88" s="234"/>
      <c r="O88" s="235"/>
      <c r="P88" s="242" t="s">
        <v>257</v>
      </c>
      <c r="Q88" s="234" t="s">
        <v>257</v>
      </c>
      <c r="R88" s="234"/>
      <c r="S88" s="243"/>
      <c r="T88" s="239"/>
      <c r="U88" s="240"/>
      <c r="V88" s="244"/>
      <c r="W88" s="245"/>
      <c r="X88" s="246"/>
      <c r="Y88" s="241" t="s">
        <v>257</v>
      </c>
    </row>
    <row r="89" spans="1:25" hidden="1" x14ac:dyDescent="0.2">
      <c r="A89" s="230" t="s">
        <v>257</v>
      </c>
      <c r="B89" s="231" t="s">
        <v>257</v>
      </c>
      <c r="C89" s="232" t="s">
        <v>257</v>
      </c>
      <c r="D89" s="233" t="s">
        <v>257</v>
      </c>
      <c r="E89" s="234" t="s">
        <v>257</v>
      </c>
      <c r="F89" s="235" t="s">
        <v>257</v>
      </c>
      <c r="G89" s="236" t="s">
        <v>257</v>
      </c>
      <c r="H89" s="237" t="s">
        <v>257</v>
      </c>
      <c r="I89" s="238" t="str">
        <f t="shared" si="0"/>
        <v>-</v>
      </c>
      <c r="J89" s="239" t="s">
        <v>257</v>
      </c>
      <c r="K89" s="240" t="s">
        <v>257</v>
      </c>
      <c r="L89" s="241" t="s">
        <v>257</v>
      </c>
      <c r="M89" s="233"/>
      <c r="N89" s="234"/>
      <c r="O89" s="235"/>
      <c r="P89" s="242" t="s">
        <v>257</v>
      </c>
      <c r="Q89" s="234" t="s">
        <v>257</v>
      </c>
      <c r="R89" s="234"/>
      <c r="S89" s="243"/>
      <c r="T89" s="239"/>
      <c r="U89" s="240"/>
      <c r="V89" s="244"/>
      <c r="W89" s="245"/>
      <c r="X89" s="246"/>
      <c r="Y89" s="241" t="s">
        <v>257</v>
      </c>
    </row>
    <row r="90" spans="1:25" hidden="1" x14ac:dyDescent="0.2">
      <c r="A90" s="230" t="s">
        <v>257</v>
      </c>
      <c r="B90" s="231" t="s">
        <v>257</v>
      </c>
      <c r="C90" s="232" t="s">
        <v>257</v>
      </c>
      <c r="D90" s="233" t="s">
        <v>257</v>
      </c>
      <c r="E90" s="234" t="s">
        <v>257</v>
      </c>
      <c r="F90" s="235" t="s">
        <v>257</v>
      </c>
      <c r="G90" s="236" t="s">
        <v>257</v>
      </c>
      <c r="H90" s="237" t="s">
        <v>257</v>
      </c>
      <c r="I90" s="238" t="str">
        <f t="shared" ref="I90:I95" si="2">IF(AND(ISNUMBER(G90),ISNUMBER(H90)),G90-H90,"-")</f>
        <v>-</v>
      </c>
      <c r="J90" s="239" t="s">
        <v>257</v>
      </c>
      <c r="K90" s="240" t="s">
        <v>257</v>
      </c>
      <c r="L90" s="241" t="s">
        <v>257</v>
      </c>
      <c r="M90" s="233"/>
      <c r="N90" s="234"/>
      <c r="O90" s="235"/>
      <c r="P90" s="242" t="s">
        <v>257</v>
      </c>
      <c r="Q90" s="234" t="s">
        <v>257</v>
      </c>
      <c r="R90" s="234"/>
      <c r="S90" s="243"/>
      <c r="T90" s="239"/>
      <c r="U90" s="240"/>
      <c r="V90" s="244"/>
      <c r="W90" s="245"/>
      <c r="X90" s="246"/>
      <c r="Y90" s="241" t="s">
        <v>257</v>
      </c>
    </row>
    <row r="91" spans="1:25" hidden="1" x14ac:dyDescent="0.2">
      <c r="A91" s="230" t="s">
        <v>257</v>
      </c>
      <c r="B91" s="231" t="s">
        <v>257</v>
      </c>
      <c r="C91" s="232" t="s">
        <v>257</v>
      </c>
      <c r="D91" s="233" t="s">
        <v>257</v>
      </c>
      <c r="E91" s="234" t="s">
        <v>257</v>
      </c>
      <c r="F91" s="235" t="s">
        <v>257</v>
      </c>
      <c r="G91" s="236" t="s">
        <v>257</v>
      </c>
      <c r="H91" s="237" t="s">
        <v>257</v>
      </c>
      <c r="I91" s="238" t="str">
        <f t="shared" si="2"/>
        <v>-</v>
      </c>
      <c r="J91" s="239" t="s">
        <v>257</v>
      </c>
      <c r="K91" s="240" t="s">
        <v>257</v>
      </c>
      <c r="L91" s="241" t="s">
        <v>257</v>
      </c>
      <c r="M91" s="233"/>
      <c r="N91" s="234"/>
      <c r="O91" s="235"/>
      <c r="P91" s="242" t="s">
        <v>257</v>
      </c>
      <c r="Q91" s="234" t="s">
        <v>257</v>
      </c>
      <c r="R91" s="234"/>
      <c r="S91" s="243"/>
      <c r="T91" s="239"/>
      <c r="U91" s="240"/>
      <c r="V91" s="244"/>
      <c r="W91" s="245"/>
      <c r="X91" s="246"/>
      <c r="Y91" s="241" t="s">
        <v>257</v>
      </c>
    </row>
    <row r="92" spans="1:25" hidden="1" x14ac:dyDescent="0.2">
      <c r="A92" s="230" t="s">
        <v>257</v>
      </c>
      <c r="B92" s="231" t="s">
        <v>257</v>
      </c>
      <c r="C92" s="232" t="s">
        <v>257</v>
      </c>
      <c r="D92" s="233" t="s">
        <v>257</v>
      </c>
      <c r="E92" s="234" t="s">
        <v>257</v>
      </c>
      <c r="F92" s="235" t="s">
        <v>257</v>
      </c>
      <c r="G92" s="236" t="s">
        <v>257</v>
      </c>
      <c r="H92" s="237" t="s">
        <v>257</v>
      </c>
      <c r="I92" s="238" t="str">
        <f t="shared" si="2"/>
        <v>-</v>
      </c>
      <c r="J92" s="239" t="s">
        <v>257</v>
      </c>
      <c r="K92" s="240" t="s">
        <v>257</v>
      </c>
      <c r="L92" s="241" t="s">
        <v>257</v>
      </c>
      <c r="M92" s="233"/>
      <c r="N92" s="234"/>
      <c r="O92" s="235"/>
      <c r="P92" s="242" t="s">
        <v>257</v>
      </c>
      <c r="Q92" s="234" t="s">
        <v>257</v>
      </c>
      <c r="R92" s="234"/>
      <c r="S92" s="243"/>
      <c r="T92" s="239"/>
      <c r="U92" s="240"/>
      <c r="V92" s="244"/>
      <c r="W92" s="245"/>
      <c r="X92" s="246"/>
      <c r="Y92" s="241" t="s">
        <v>257</v>
      </c>
    </row>
    <row r="93" spans="1:25" hidden="1" x14ac:dyDescent="0.2">
      <c r="A93" s="230" t="s">
        <v>257</v>
      </c>
      <c r="B93" s="231" t="s">
        <v>257</v>
      </c>
      <c r="C93" s="232" t="s">
        <v>257</v>
      </c>
      <c r="D93" s="233" t="s">
        <v>257</v>
      </c>
      <c r="E93" s="234" t="s">
        <v>257</v>
      </c>
      <c r="F93" s="235" t="s">
        <v>257</v>
      </c>
      <c r="G93" s="236" t="s">
        <v>257</v>
      </c>
      <c r="H93" s="237" t="s">
        <v>257</v>
      </c>
      <c r="I93" s="238" t="str">
        <f t="shared" si="2"/>
        <v>-</v>
      </c>
      <c r="J93" s="239" t="s">
        <v>257</v>
      </c>
      <c r="K93" s="240" t="s">
        <v>257</v>
      </c>
      <c r="L93" s="241" t="s">
        <v>257</v>
      </c>
      <c r="M93" s="233"/>
      <c r="N93" s="234"/>
      <c r="O93" s="235"/>
      <c r="P93" s="242" t="s">
        <v>257</v>
      </c>
      <c r="Q93" s="234" t="s">
        <v>257</v>
      </c>
      <c r="R93" s="234"/>
      <c r="S93" s="243"/>
      <c r="T93" s="239"/>
      <c r="U93" s="240"/>
      <c r="V93" s="244"/>
      <c r="W93" s="245"/>
      <c r="X93" s="246"/>
      <c r="Y93" s="241" t="s">
        <v>257</v>
      </c>
    </row>
    <row r="94" spans="1:25" hidden="1" x14ac:dyDescent="0.2">
      <c r="A94" s="230" t="s">
        <v>257</v>
      </c>
      <c r="B94" s="231" t="s">
        <v>257</v>
      </c>
      <c r="C94" s="232" t="s">
        <v>257</v>
      </c>
      <c r="D94" s="233" t="s">
        <v>257</v>
      </c>
      <c r="E94" s="234" t="s">
        <v>257</v>
      </c>
      <c r="F94" s="235" t="s">
        <v>257</v>
      </c>
      <c r="G94" s="236" t="s">
        <v>257</v>
      </c>
      <c r="H94" s="237" t="s">
        <v>257</v>
      </c>
      <c r="I94" s="238" t="str">
        <f t="shared" si="2"/>
        <v>-</v>
      </c>
      <c r="J94" s="239" t="s">
        <v>257</v>
      </c>
      <c r="K94" s="240" t="s">
        <v>257</v>
      </c>
      <c r="L94" s="241" t="s">
        <v>257</v>
      </c>
      <c r="M94" s="233"/>
      <c r="N94" s="234"/>
      <c r="O94" s="235"/>
      <c r="P94" s="242" t="s">
        <v>257</v>
      </c>
      <c r="Q94" s="234" t="s">
        <v>257</v>
      </c>
      <c r="R94" s="234"/>
      <c r="S94" s="243"/>
      <c r="T94" s="239"/>
      <c r="U94" s="240"/>
      <c r="V94" s="244"/>
      <c r="W94" s="245"/>
      <c r="X94" s="246"/>
      <c r="Y94" s="241" t="s">
        <v>257</v>
      </c>
    </row>
    <row r="95" spans="1:25" ht="13.5" hidden="1" thickBot="1" x14ac:dyDescent="0.25">
      <c r="A95" s="247" t="s">
        <v>257</v>
      </c>
      <c r="B95" s="248" t="s">
        <v>257</v>
      </c>
      <c r="C95" s="249" t="s">
        <v>257</v>
      </c>
      <c r="D95" s="250" t="s">
        <v>257</v>
      </c>
      <c r="E95" s="251" t="s">
        <v>257</v>
      </c>
      <c r="F95" s="252" t="s">
        <v>257</v>
      </c>
      <c r="G95" s="253" t="s">
        <v>257</v>
      </c>
      <c r="H95" s="254" t="s">
        <v>257</v>
      </c>
      <c r="I95" s="255" t="str">
        <f t="shared" si="2"/>
        <v>-</v>
      </c>
      <c r="J95" s="256" t="s">
        <v>257</v>
      </c>
      <c r="K95" s="257" t="s">
        <v>257</v>
      </c>
      <c r="L95" s="258" t="s">
        <v>257</v>
      </c>
      <c r="M95" s="250"/>
      <c r="N95" s="251"/>
      <c r="O95" s="252"/>
      <c r="P95" s="259" t="s">
        <v>257</v>
      </c>
      <c r="Q95" s="260" t="s">
        <v>257</v>
      </c>
      <c r="R95" s="260"/>
      <c r="S95" s="261"/>
      <c r="T95" s="256"/>
      <c r="U95" s="257"/>
      <c r="V95" s="262"/>
      <c r="W95" s="263"/>
      <c r="X95" s="264"/>
      <c r="Y95" s="265" t="s">
        <v>257</v>
      </c>
    </row>
    <row r="96" spans="1:25" x14ac:dyDescent="0.2">
      <c r="A96" s="266" t="s">
        <v>16</v>
      </c>
      <c r="B96" s="267">
        <f>IF(SUM(B26:B95)=0,"-",AVERAGE(B26:B95))</f>
        <v>24</v>
      </c>
      <c r="C96" s="268"/>
      <c r="D96" s="269">
        <f t="shared" ref="D96:Y96" si="3">IF(SUM(D26:D95)=0,"-",AVERAGE(D26:D95))</f>
        <v>60.991433351578252</v>
      </c>
      <c r="E96" s="270">
        <f t="shared" si="3"/>
        <v>61.637978431947779</v>
      </c>
      <c r="F96" s="271">
        <f t="shared" si="3"/>
        <v>-0.64686766101468018</v>
      </c>
      <c r="G96" s="272">
        <f t="shared" si="3"/>
        <v>81.509235652800527</v>
      </c>
      <c r="H96" s="273">
        <f t="shared" si="3"/>
        <v>51.667024673954124</v>
      </c>
      <c r="I96" s="274">
        <f t="shared" si="3"/>
        <v>29.842210978846406</v>
      </c>
      <c r="J96" s="275">
        <f t="shared" si="3"/>
        <v>7.2613966480378194</v>
      </c>
      <c r="K96" s="276">
        <f t="shared" si="3"/>
        <v>3.8267838647288666</v>
      </c>
      <c r="L96" s="277">
        <f t="shared" si="3"/>
        <v>1.7833432328624124</v>
      </c>
      <c r="M96" s="269" t="str">
        <f t="shared" si="3"/>
        <v>-</v>
      </c>
      <c r="N96" s="270" t="str">
        <f t="shared" si="3"/>
        <v>-</v>
      </c>
      <c r="O96" s="270" t="str">
        <f t="shared" si="3"/>
        <v>-</v>
      </c>
      <c r="P96" s="270">
        <f t="shared" si="3"/>
        <v>6.4016130690034784E-2</v>
      </c>
      <c r="Q96" s="270">
        <f t="shared" si="3"/>
        <v>5.7846774752101593E-2</v>
      </c>
      <c r="R96" s="270">
        <f t="shared" si="3"/>
        <v>6.1290322580645172E-3</v>
      </c>
      <c r="S96" s="270" t="str">
        <f t="shared" si="3"/>
        <v>-</v>
      </c>
      <c r="T96" s="273" t="str">
        <f t="shared" si="3"/>
        <v>-</v>
      </c>
      <c r="U96" s="276" t="str">
        <f t="shared" si="3"/>
        <v>-</v>
      </c>
      <c r="V96" s="278" t="str">
        <f t="shared" si="3"/>
        <v>-</v>
      </c>
      <c r="W96" s="278" t="str">
        <f t="shared" si="3"/>
        <v>-</v>
      </c>
      <c r="X96" s="278" t="str">
        <f t="shared" si="3"/>
        <v>-</v>
      </c>
      <c r="Y96" s="279">
        <f t="shared" si="3"/>
        <v>1.7833432328624124</v>
      </c>
    </row>
    <row r="97" spans="1:25" ht="13.5" thickBot="1" x14ac:dyDescent="0.25">
      <c r="A97" s="280" t="s">
        <v>15</v>
      </c>
      <c r="B97" s="281">
        <f>SUM(B26:B95)</f>
        <v>744</v>
      </c>
      <c r="C97" s="282"/>
      <c r="D97" s="283">
        <f>SUM(D26:D95)</f>
        <v>1890.7344338989258</v>
      </c>
      <c r="E97" s="284">
        <f>SUM(E26:E95)</f>
        <v>1910.7773313903811</v>
      </c>
      <c r="F97" s="285">
        <f>SUM(F26:F95)</f>
        <v>-20.052897491455084</v>
      </c>
      <c r="G97" s="286"/>
      <c r="H97" s="287"/>
      <c r="I97" s="288"/>
      <c r="J97" s="289"/>
      <c r="K97" s="290"/>
      <c r="L97" s="291">
        <f t="shared" ref="L97:S97" si="4">SUM(L26:L95)</f>
        <v>55.283640218734782</v>
      </c>
      <c r="M97" s="283">
        <f t="shared" si="4"/>
        <v>0</v>
      </c>
      <c r="N97" s="284">
        <f t="shared" si="4"/>
        <v>0</v>
      </c>
      <c r="O97" s="284">
        <f t="shared" si="4"/>
        <v>0</v>
      </c>
      <c r="P97" s="284">
        <f t="shared" si="4"/>
        <v>1.9845000513910782</v>
      </c>
      <c r="Q97" s="284">
        <f t="shared" si="4"/>
        <v>1.7932500173151493</v>
      </c>
      <c r="R97" s="284">
        <f t="shared" si="4"/>
        <v>0.19000000000000003</v>
      </c>
      <c r="S97" s="284">
        <f t="shared" si="4"/>
        <v>0</v>
      </c>
      <c r="T97" s="287"/>
      <c r="U97" s="290"/>
      <c r="V97" s="292">
        <f>SUM(V26:V95)</f>
        <v>0</v>
      </c>
      <c r="W97" s="291">
        <f>SUM(W26:W95)</f>
        <v>0</v>
      </c>
      <c r="X97" s="293">
        <f>SUM(X26:X95)</f>
        <v>0</v>
      </c>
      <c r="Y97" s="291">
        <f>SUM(Y26:Y95)</f>
        <v>55.283640218734782</v>
      </c>
    </row>
    <row r="98" spans="1:25" x14ac:dyDescent="0.2">
      <c r="A98" s="294"/>
      <c r="B98" s="295">
        <f>COUNT(B26:B95)</f>
        <v>31</v>
      </c>
      <c r="C98" s="295"/>
      <c r="D98" s="295"/>
      <c r="E98" s="295"/>
      <c r="F98" s="295"/>
      <c r="G98" s="296"/>
      <c r="H98" s="296"/>
      <c r="I98" s="296"/>
      <c r="J98" s="296"/>
      <c r="K98" s="296"/>
      <c r="L98" s="297"/>
      <c r="M98" s="295"/>
      <c r="N98" s="295"/>
      <c r="O98" s="295"/>
      <c r="P98" s="295"/>
      <c r="Q98" s="295"/>
      <c r="R98" s="295"/>
      <c r="S98" s="295"/>
      <c r="T98" s="296"/>
      <c r="U98" s="296"/>
      <c r="V98" s="295"/>
      <c r="W98" s="297"/>
      <c r="X98" s="297"/>
      <c r="Y98" s="297"/>
    </row>
    <row r="99" spans="1:25" ht="13.5" thickBot="1" x14ac:dyDescent="0.25">
      <c r="A99" s="294"/>
      <c r="B99" s="295"/>
      <c r="C99" s="298"/>
      <c r="D99" s="299"/>
      <c r="E99" s="299"/>
      <c r="F99" s="299"/>
      <c r="G99" s="298"/>
      <c r="H99" s="298"/>
      <c r="I99" s="298"/>
      <c r="J99" s="298"/>
      <c r="K99" s="298"/>
      <c r="L99" s="298"/>
      <c r="M99" s="299"/>
      <c r="N99" s="299"/>
      <c r="O99" s="299"/>
      <c r="P99" s="300"/>
      <c r="Q99" s="300"/>
      <c r="R99" s="300"/>
      <c r="S99" s="299"/>
      <c r="T99" s="298"/>
      <c r="U99" s="298"/>
      <c r="V99" s="301"/>
      <c r="W99" s="302"/>
      <c r="X99" s="303"/>
      <c r="Y99" s="304"/>
    </row>
    <row r="100" spans="1:25" ht="13.5" thickBot="1" x14ac:dyDescent="0.25">
      <c r="A100" s="424" t="s">
        <v>345</v>
      </c>
      <c r="B100" s="425"/>
      <c r="C100" s="425"/>
      <c r="D100" s="407" t="s">
        <v>346</v>
      </c>
      <c r="E100" s="409"/>
      <c r="F100" s="407" t="s">
        <v>347</v>
      </c>
      <c r="G100" s="408"/>
      <c r="H100" s="409" t="s">
        <v>348</v>
      </c>
      <c r="I100" s="409"/>
      <c r="J100" s="407" t="s">
        <v>349</v>
      </c>
      <c r="K100" s="408"/>
      <c r="L100" s="409" t="s">
        <v>350</v>
      </c>
      <c r="M100" s="409"/>
      <c r="N100" s="407" t="s">
        <v>351</v>
      </c>
      <c r="O100" s="408"/>
      <c r="P100" s="409" t="s">
        <v>352</v>
      </c>
      <c r="Q100" s="409"/>
      <c r="R100" s="410" t="s">
        <v>353</v>
      </c>
      <c r="S100" s="411"/>
      <c r="T100" s="412"/>
      <c r="U100" s="409" t="s">
        <v>354</v>
      </c>
      <c r="V100" s="408"/>
      <c r="W100" s="305"/>
      <c r="X100" s="306"/>
      <c r="Y100" s="306"/>
    </row>
    <row r="101" spans="1:25" x14ac:dyDescent="0.2">
      <c r="A101" s="426"/>
      <c r="B101" s="427"/>
      <c r="C101" s="427"/>
      <c r="D101" s="413" t="s">
        <v>355</v>
      </c>
      <c r="E101" s="414"/>
      <c r="F101" s="401">
        <v>21593.496236085899</v>
      </c>
      <c r="G101" s="402"/>
      <c r="H101" s="401">
        <v>21745.865133106701</v>
      </c>
      <c r="I101" s="402"/>
      <c r="J101" s="401"/>
      <c r="K101" s="402"/>
      <c r="L101" s="401"/>
      <c r="M101" s="402"/>
      <c r="N101" s="401">
        <v>36.164001226425199</v>
      </c>
      <c r="O101" s="402"/>
      <c r="P101" s="401">
        <v>18.385000526905099</v>
      </c>
      <c r="Q101" s="402"/>
      <c r="R101" s="401">
        <v>440.61923372745503</v>
      </c>
      <c r="S101" s="403"/>
      <c r="T101" s="402"/>
      <c r="U101" s="401">
        <v>9582.3169999999991</v>
      </c>
      <c r="V101" s="404"/>
      <c r="W101" s="307"/>
      <c r="X101" s="307"/>
      <c r="Y101" s="307"/>
    </row>
    <row r="102" spans="1:25" ht="13.5" thickBot="1" x14ac:dyDescent="0.25">
      <c r="A102" s="428"/>
      <c r="B102" s="429"/>
      <c r="C102" s="429"/>
      <c r="D102" s="405" t="s">
        <v>356</v>
      </c>
      <c r="E102" s="406"/>
      <c r="F102" s="385">
        <v>23494.826453804999</v>
      </c>
      <c r="G102" s="387"/>
      <c r="H102" s="385">
        <v>23667.3759592772</v>
      </c>
      <c r="I102" s="387"/>
      <c r="J102" s="385"/>
      <c r="K102" s="387"/>
      <c r="L102" s="385"/>
      <c r="M102" s="387"/>
      <c r="N102" s="385">
        <v>38.1397514343262</v>
      </c>
      <c r="O102" s="387"/>
      <c r="P102" s="385">
        <v>20.1792505979538</v>
      </c>
      <c r="Q102" s="387"/>
      <c r="R102" s="385">
        <v>496.30750954151199</v>
      </c>
      <c r="S102" s="386"/>
      <c r="T102" s="387"/>
      <c r="U102" s="385">
        <v>10330.269</v>
      </c>
      <c r="V102" s="388"/>
      <c r="W102" s="307"/>
      <c r="X102" s="308"/>
      <c r="Y102" s="308"/>
    </row>
    <row r="103" spans="1:25" x14ac:dyDescent="0.2">
      <c r="A103" s="309"/>
      <c r="B103" s="309"/>
      <c r="C103" s="309"/>
      <c r="D103" s="310"/>
      <c r="E103" s="310"/>
      <c r="F103" s="311"/>
      <c r="G103" s="311"/>
      <c r="H103" s="311"/>
      <c r="I103" s="311"/>
      <c r="J103" s="311"/>
      <c r="K103" s="311"/>
      <c r="L103" s="311"/>
      <c r="M103" s="311"/>
      <c r="N103" s="305"/>
      <c r="O103" s="305"/>
      <c r="P103" s="311"/>
      <c r="Q103" s="311"/>
      <c r="R103" s="311"/>
      <c r="S103" s="312"/>
      <c r="T103" s="312"/>
      <c r="U103" s="312"/>
      <c r="V103" s="312"/>
      <c r="W103" s="313"/>
      <c r="X103" s="314"/>
      <c r="Y103" s="314"/>
    </row>
    <row r="104" spans="1:25" ht="15" x14ac:dyDescent="0.25">
      <c r="A104" s="315" t="s">
        <v>357</v>
      </c>
      <c r="B104" s="315"/>
      <c r="C104" s="134"/>
      <c r="D104" s="316"/>
      <c r="E104" s="317"/>
      <c r="F104" s="318" t="s">
        <v>358</v>
      </c>
      <c r="G104" s="389"/>
      <c r="H104" s="389"/>
      <c r="I104" s="319" t="s">
        <v>90</v>
      </c>
      <c r="J104" s="390"/>
      <c r="K104" s="390"/>
      <c r="L104" s="320"/>
      <c r="M104" s="134" t="s">
        <v>359</v>
      </c>
      <c r="N104" s="315"/>
      <c r="O104" s="315" t="s">
        <v>360</v>
      </c>
      <c r="P104" s="134"/>
      <c r="Q104" s="316"/>
      <c r="R104" s="316"/>
      <c r="S104" s="391" t="s">
        <v>361</v>
      </c>
      <c r="T104" s="391"/>
      <c r="U104" s="321"/>
      <c r="V104" s="392" t="s">
        <v>362</v>
      </c>
      <c r="W104" s="393"/>
      <c r="X104" s="393"/>
      <c r="Y104" s="394"/>
    </row>
    <row r="105" spans="1:25" ht="15" x14ac:dyDescent="0.25">
      <c r="A105" s="315" t="s">
        <v>363</v>
      </c>
      <c r="B105" s="315"/>
      <c r="C105" s="134"/>
      <c r="D105" s="316"/>
      <c r="E105" s="134"/>
      <c r="F105" s="322"/>
      <c r="G105" s="317"/>
      <c r="H105" s="317"/>
      <c r="I105" s="382"/>
      <c r="J105" s="382"/>
      <c r="K105" s="316" t="s">
        <v>364</v>
      </c>
      <c r="L105" s="317"/>
      <c r="M105" s="317"/>
      <c r="N105" s="317"/>
      <c r="O105" s="317" t="s">
        <v>365</v>
      </c>
      <c r="P105" s="317"/>
      <c r="Q105" s="320"/>
      <c r="R105" s="323"/>
      <c r="S105" s="391"/>
      <c r="T105" s="391"/>
      <c r="U105" s="324"/>
      <c r="V105" s="395"/>
      <c r="W105" s="396"/>
      <c r="X105" s="396"/>
      <c r="Y105" s="397"/>
    </row>
    <row r="106" spans="1:25" ht="15" x14ac:dyDescent="0.25">
      <c r="A106" s="315" t="s">
        <v>366</v>
      </c>
      <c r="B106" s="315"/>
      <c r="C106" s="134"/>
      <c r="D106" s="316"/>
      <c r="E106" s="134"/>
      <c r="F106" s="322"/>
      <c r="G106" s="317"/>
      <c r="H106" s="317"/>
      <c r="I106" s="382"/>
      <c r="J106" s="382"/>
      <c r="K106" s="316" t="s">
        <v>367</v>
      </c>
      <c r="L106" s="134"/>
      <c r="M106" s="316"/>
      <c r="N106" s="134"/>
      <c r="O106" s="316"/>
      <c r="P106" s="316"/>
      <c r="Q106" s="325"/>
      <c r="R106" s="323"/>
      <c r="S106" s="391"/>
      <c r="T106" s="391"/>
      <c r="U106" s="324"/>
      <c r="V106" s="395"/>
      <c r="W106" s="396"/>
      <c r="X106" s="396"/>
      <c r="Y106" s="397"/>
    </row>
    <row r="107" spans="1:25" ht="15" x14ac:dyDescent="0.25">
      <c r="A107" s="315" t="s">
        <v>368</v>
      </c>
      <c r="B107" s="315"/>
      <c r="C107" s="134"/>
      <c r="D107" s="317"/>
      <c r="E107" s="317"/>
      <c r="F107" s="318" t="s">
        <v>358</v>
      </c>
      <c r="G107" s="389"/>
      <c r="H107" s="389"/>
      <c r="I107" s="326" t="s">
        <v>90</v>
      </c>
      <c r="J107" s="390"/>
      <c r="K107" s="390"/>
      <c r="L107" s="320"/>
      <c r="M107" s="134" t="s">
        <v>359</v>
      </c>
      <c r="N107" s="327"/>
      <c r="O107" s="327" t="s">
        <v>369</v>
      </c>
      <c r="P107" s="124"/>
      <c r="Q107" s="380" t="s">
        <v>370</v>
      </c>
      <c r="R107" s="380"/>
      <c r="S107" s="391"/>
      <c r="T107" s="391"/>
      <c r="U107" s="328"/>
      <c r="V107" s="395"/>
      <c r="W107" s="396"/>
      <c r="X107" s="396"/>
      <c r="Y107" s="397"/>
    </row>
    <row r="108" spans="1:25" ht="15" x14ac:dyDescent="0.25">
      <c r="A108" s="315" t="s">
        <v>371</v>
      </c>
      <c r="B108" s="315"/>
      <c r="C108" s="134"/>
      <c r="D108" s="316"/>
      <c r="E108" s="134"/>
      <c r="F108" s="322"/>
      <c r="G108" s="134"/>
      <c r="H108" s="316"/>
      <c r="I108" s="134"/>
      <c r="J108" s="329"/>
      <c r="K108" s="134"/>
      <c r="L108" s="134"/>
      <c r="M108" s="316"/>
      <c r="N108" s="329"/>
      <c r="O108" s="329"/>
      <c r="P108" s="329"/>
      <c r="Q108" s="325"/>
      <c r="R108" s="325"/>
      <c r="S108" s="391"/>
      <c r="T108" s="391"/>
      <c r="U108" s="324"/>
      <c r="V108" s="395"/>
      <c r="W108" s="396"/>
      <c r="X108" s="396"/>
      <c r="Y108" s="397"/>
    </row>
    <row r="109" spans="1:25" ht="15" x14ac:dyDescent="0.25">
      <c r="A109" s="321" t="s">
        <v>372</v>
      </c>
      <c r="B109" s="321"/>
      <c r="C109" s="321"/>
      <c r="D109" s="321"/>
      <c r="E109" s="330"/>
      <c r="F109" s="90"/>
      <c r="G109" s="331">
        <f>24*(B98)-B97</f>
        <v>0</v>
      </c>
      <c r="H109" s="332" t="s">
        <v>339</v>
      </c>
      <c r="I109" s="381">
        <f>IF(B97=0,0,G109*Y97/B97)</f>
        <v>0</v>
      </c>
      <c r="J109" s="381"/>
      <c r="K109" s="333" t="s">
        <v>25</v>
      </c>
      <c r="L109" s="334"/>
      <c r="M109" s="333"/>
      <c r="N109" s="333"/>
      <c r="O109" s="321"/>
      <c r="P109" s="321"/>
      <c r="Q109" s="321"/>
      <c r="R109" s="321"/>
      <c r="S109" s="335"/>
      <c r="T109" s="136"/>
      <c r="U109" s="136"/>
      <c r="V109" s="395"/>
      <c r="W109" s="396"/>
      <c r="X109" s="396"/>
      <c r="Y109" s="397"/>
    </row>
    <row r="110" spans="1:25" ht="15" x14ac:dyDescent="0.25">
      <c r="A110" s="315" t="s">
        <v>373</v>
      </c>
      <c r="B110" s="315"/>
      <c r="C110" s="134"/>
      <c r="D110" s="316"/>
      <c r="E110" s="134"/>
      <c r="F110" s="322"/>
      <c r="G110" s="125">
        <v>0</v>
      </c>
      <c r="H110" s="316" t="s">
        <v>12</v>
      </c>
      <c r="I110" s="382">
        <v>0</v>
      </c>
      <c r="J110" s="382"/>
      <c r="K110" s="134" t="s">
        <v>364</v>
      </c>
      <c r="L110" s="134"/>
      <c r="M110" s="134"/>
      <c r="N110" s="134"/>
      <c r="O110" s="134"/>
      <c r="P110" s="134"/>
      <c r="Q110" s="325"/>
      <c r="R110" s="325"/>
      <c r="S110" s="336"/>
      <c r="T110" s="336"/>
      <c r="U110" s="324"/>
      <c r="V110" s="398"/>
      <c r="W110" s="399"/>
      <c r="X110" s="399"/>
      <c r="Y110" s="400"/>
    </row>
    <row r="111" spans="1:25" ht="15" x14ac:dyDescent="0.25">
      <c r="A111" s="134" t="s">
        <v>374</v>
      </c>
      <c r="B111" s="134"/>
      <c r="C111" s="134"/>
      <c r="D111" s="383" t="s">
        <v>375</v>
      </c>
      <c r="E111" s="383"/>
      <c r="F111" s="383"/>
      <c r="G111" s="337"/>
      <c r="H111" s="337"/>
      <c r="I111" s="384">
        <f>L97+I105+I109</f>
        <v>55.283640218734782</v>
      </c>
      <c r="J111" s="384"/>
      <c r="K111" s="134" t="s">
        <v>364</v>
      </c>
      <c r="L111" s="329"/>
      <c r="M111" s="329"/>
      <c r="N111" s="329"/>
      <c r="O111" s="329"/>
      <c r="P111" s="329"/>
      <c r="Q111" s="329"/>
      <c r="R111" s="329"/>
      <c r="S111" s="338"/>
      <c r="T111" s="338"/>
      <c r="U111" s="338"/>
      <c r="V111" s="338"/>
      <c r="W111" s="338"/>
      <c r="X111" s="324"/>
      <c r="Y111" s="338"/>
    </row>
    <row r="112" spans="1:25" ht="15" x14ac:dyDescent="0.25">
      <c r="A112" s="134" t="s">
        <v>374</v>
      </c>
      <c r="B112" s="315"/>
      <c r="C112" s="134"/>
      <c r="D112" s="383" t="s">
        <v>375</v>
      </c>
      <c r="E112" s="383"/>
      <c r="F112" s="383"/>
      <c r="G112" s="317"/>
      <c r="H112" s="317"/>
      <c r="I112" s="382">
        <v>0</v>
      </c>
      <c r="J112" s="382"/>
      <c r="K112" s="134" t="s">
        <v>376</v>
      </c>
      <c r="L112" s="329"/>
      <c r="M112" s="339"/>
      <c r="N112" s="339"/>
      <c r="O112" s="339"/>
      <c r="P112" s="339"/>
      <c r="Q112" s="339"/>
      <c r="R112" s="339"/>
      <c r="S112" s="340"/>
      <c r="T112" s="340"/>
      <c r="U112" s="340"/>
      <c r="V112" s="340"/>
      <c r="W112" s="340"/>
      <c r="X112" s="324"/>
      <c r="Y112" s="340"/>
    </row>
    <row r="113" spans="1:25" x14ac:dyDescent="0.2">
      <c r="A113" s="341"/>
      <c r="B113" s="341"/>
      <c r="C113" s="341"/>
      <c r="D113" s="341"/>
      <c r="E113" s="341"/>
      <c r="F113" s="341"/>
      <c r="G113" s="341"/>
      <c r="H113" s="341"/>
      <c r="I113" s="342"/>
      <c r="J113" s="342"/>
      <c r="K113" s="342"/>
      <c r="L113" s="342"/>
      <c r="M113" s="342"/>
      <c r="N113" s="341"/>
      <c r="O113" s="343"/>
      <c r="P113" s="343"/>
      <c r="Q113" s="343"/>
      <c r="R113" s="343"/>
      <c r="S113" s="344"/>
      <c r="T113" s="7"/>
      <c r="U113" s="7"/>
      <c r="V113" s="7"/>
      <c r="W113" s="7"/>
      <c r="X113" s="7"/>
      <c r="Y113" s="7"/>
    </row>
    <row r="114" spans="1:25" x14ac:dyDescent="0.2">
      <c r="A114" s="341"/>
      <c r="B114" s="341"/>
      <c r="C114" s="341"/>
      <c r="D114" s="341"/>
      <c r="E114" s="341"/>
      <c r="F114" s="341"/>
      <c r="G114" s="341"/>
      <c r="H114" s="341"/>
      <c r="I114" s="342"/>
      <c r="J114" s="342"/>
      <c r="K114" s="342"/>
      <c r="L114" s="342"/>
      <c r="M114" s="342"/>
      <c r="N114" s="341"/>
      <c r="O114" s="343"/>
      <c r="P114" s="343"/>
      <c r="Q114" s="343"/>
      <c r="R114" s="343"/>
      <c r="S114" s="344"/>
      <c r="T114" s="7"/>
      <c r="U114" s="7"/>
      <c r="V114" s="7"/>
      <c r="W114" s="7"/>
      <c r="X114" s="7"/>
      <c r="Y114" s="7"/>
    </row>
    <row r="115" spans="1:25" ht="15.75" x14ac:dyDescent="0.25">
      <c r="A115" s="374" t="s">
        <v>377</v>
      </c>
      <c r="B115" s="374"/>
      <c r="C115" s="374"/>
      <c r="D115" s="374"/>
      <c r="E115" s="374"/>
      <c r="F115" s="374"/>
      <c r="G115" s="374"/>
      <c r="H115" s="374"/>
      <c r="I115" s="374"/>
      <c r="J115" s="374"/>
      <c r="K115" s="374"/>
      <c r="L115" s="374"/>
      <c r="M115" s="374"/>
      <c r="N115" s="374"/>
      <c r="O115" s="374"/>
      <c r="P115" s="374"/>
      <c r="Q115" s="374"/>
      <c r="R115" s="374"/>
      <c r="S115" s="374"/>
      <c r="T115" s="374"/>
      <c r="U115" s="7"/>
      <c r="V115" s="7"/>
      <c r="W115" s="7"/>
      <c r="X115" s="7"/>
      <c r="Y115" s="7"/>
    </row>
    <row r="116" spans="1:25" ht="15.75" x14ac:dyDescent="0.25">
      <c r="A116" s="345"/>
      <c r="B116" s="345"/>
      <c r="C116" s="345"/>
      <c r="D116" s="345"/>
      <c r="E116" s="345"/>
      <c r="F116" s="345"/>
      <c r="G116" s="345"/>
      <c r="H116" s="345"/>
      <c r="I116" s="345"/>
      <c r="J116" s="345"/>
      <c r="K116" s="345"/>
      <c r="L116" s="345"/>
      <c r="M116" s="345"/>
      <c r="N116" s="345"/>
      <c r="O116" s="345"/>
      <c r="P116" s="345"/>
      <c r="Q116" s="345"/>
      <c r="R116" s="345"/>
      <c r="S116" s="345"/>
      <c r="T116" s="345"/>
      <c r="U116" s="7"/>
      <c r="V116" s="7"/>
      <c r="W116" s="7"/>
      <c r="X116" s="7"/>
      <c r="Y116" s="7"/>
    </row>
    <row r="117" spans="1:25" ht="14.25" x14ac:dyDescent="0.2">
      <c r="A117" s="375" t="s">
        <v>378</v>
      </c>
      <c r="B117" s="375"/>
      <c r="C117" s="375"/>
      <c r="D117" s="375"/>
      <c r="E117" s="375"/>
      <c r="F117" s="375"/>
      <c r="G117" s="375"/>
      <c r="H117" s="375"/>
      <c r="I117" s="375"/>
      <c r="J117" s="375"/>
      <c r="K117" s="375"/>
      <c r="L117" s="375"/>
      <c r="M117" s="375"/>
      <c r="N117" s="375"/>
      <c r="O117" s="375"/>
      <c r="P117" s="375"/>
      <c r="Q117" s="375"/>
      <c r="R117" s="375"/>
      <c r="S117" s="375"/>
      <c r="T117" s="375"/>
      <c r="U117" s="346"/>
      <c r="V117" s="7"/>
      <c r="W117" s="7"/>
      <c r="X117" s="7"/>
      <c r="Y117" s="7"/>
    </row>
    <row r="118" spans="1:25" ht="14.25" x14ac:dyDescent="0.2">
      <c r="A118" s="375"/>
      <c r="B118" s="375"/>
      <c r="C118" s="375"/>
      <c r="D118" s="375"/>
      <c r="E118" s="375"/>
      <c r="F118" s="375"/>
      <c r="G118" s="375"/>
      <c r="H118" s="375"/>
      <c r="I118" s="375"/>
      <c r="J118" s="375"/>
      <c r="K118" s="375"/>
      <c r="L118" s="375"/>
      <c r="M118" s="375"/>
      <c r="N118" s="375"/>
      <c r="O118" s="375"/>
      <c r="P118" s="375"/>
      <c r="Q118" s="375"/>
      <c r="R118" s="375"/>
      <c r="S118" s="375"/>
      <c r="T118" s="375"/>
      <c r="U118" s="346"/>
      <c r="V118" s="7"/>
      <c r="W118" s="7"/>
      <c r="X118" s="7"/>
      <c r="Y118" s="7"/>
    </row>
    <row r="119" spans="1:25" ht="14.25" x14ac:dyDescent="0.2">
      <c r="A119" s="375"/>
      <c r="B119" s="375"/>
      <c r="C119" s="375"/>
      <c r="D119" s="375"/>
      <c r="E119" s="375"/>
      <c r="F119" s="375"/>
      <c r="G119" s="375"/>
      <c r="H119" s="375"/>
      <c r="I119" s="375"/>
      <c r="J119" s="375"/>
      <c r="K119" s="375"/>
      <c r="L119" s="375"/>
      <c r="M119" s="375"/>
      <c r="N119" s="375"/>
      <c r="O119" s="375"/>
      <c r="P119" s="375"/>
      <c r="Q119" s="375"/>
      <c r="R119" s="375"/>
      <c r="S119" s="375"/>
      <c r="T119" s="375"/>
      <c r="U119" s="346"/>
      <c r="V119" s="7"/>
      <c r="W119" s="7"/>
      <c r="X119" s="7"/>
      <c r="Y119" s="7"/>
    </row>
    <row r="120" spans="1:25" ht="14.25" x14ac:dyDescent="0.2">
      <c r="A120" s="375"/>
      <c r="B120" s="375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  <c r="N120" s="375"/>
      <c r="O120" s="375"/>
      <c r="P120" s="375"/>
      <c r="Q120" s="375"/>
      <c r="R120" s="375"/>
      <c r="S120" s="375"/>
      <c r="T120" s="375"/>
      <c r="U120" s="346"/>
      <c r="V120" s="7"/>
      <c r="W120" s="7"/>
      <c r="X120" s="7"/>
      <c r="Y120" s="7"/>
    </row>
    <row r="121" spans="1:25" ht="15" x14ac:dyDescent="0.2">
      <c r="A121" s="347"/>
      <c r="B121" s="347"/>
      <c r="C121" s="347"/>
      <c r="D121" s="347"/>
      <c r="E121" s="347"/>
      <c r="F121" s="347"/>
      <c r="G121" s="347"/>
      <c r="H121" s="347"/>
      <c r="I121" s="347"/>
      <c r="J121" s="347"/>
      <c r="K121" s="347"/>
      <c r="L121" s="347"/>
      <c r="M121" s="347"/>
      <c r="N121" s="347"/>
      <c r="O121" s="347"/>
      <c r="P121" s="347"/>
      <c r="Q121" s="347"/>
      <c r="R121" s="348"/>
      <c r="S121" s="349"/>
      <c r="T121" s="350" t="s">
        <v>25</v>
      </c>
      <c r="U121" s="351"/>
      <c r="V121" s="352"/>
      <c r="W121" s="7"/>
      <c r="X121" s="7"/>
      <c r="Y121" s="7"/>
    </row>
    <row r="122" spans="1:25" ht="15.75" x14ac:dyDescent="0.2">
      <c r="A122" s="353" t="s">
        <v>379</v>
      </c>
      <c r="B122" s="354"/>
      <c r="C122" s="354"/>
      <c r="D122" s="354"/>
      <c r="E122" s="354"/>
      <c r="F122" s="354"/>
      <c r="G122" s="354"/>
      <c r="H122" s="354"/>
      <c r="I122" s="354"/>
      <c r="J122" s="376" t="s">
        <v>380</v>
      </c>
      <c r="K122" s="376"/>
      <c r="L122" s="376"/>
      <c r="M122" s="376"/>
      <c r="N122" s="376"/>
      <c r="O122" s="376"/>
      <c r="P122" s="354" t="s">
        <v>381</v>
      </c>
      <c r="Q122" s="348">
        <v>0</v>
      </c>
      <c r="R122" s="348"/>
      <c r="S122" s="349"/>
      <c r="T122" s="350" t="s">
        <v>25</v>
      </c>
      <c r="U122" s="351"/>
      <c r="V122" s="352"/>
      <c r="W122" s="7"/>
      <c r="X122" s="7"/>
      <c r="Y122" s="7"/>
    </row>
    <row r="123" spans="1:25" ht="15" x14ac:dyDescent="0.2">
      <c r="A123" s="355"/>
      <c r="B123" s="347"/>
      <c r="C123" s="347"/>
      <c r="D123" s="347"/>
      <c r="E123" s="347"/>
      <c r="F123" s="347"/>
      <c r="G123" s="347"/>
      <c r="H123" s="347"/>
      <c r="I123" s="347"/>
      <c r="J123" s="347"/>
      <c r="K123" s="347"/>
      <c r="L123" s="347"/>
      <c r="M123" s="347"/>
      <c r="N123" s="347"/>
      <c r="O123" s="347"/>
      <c r="P123" s="347"/>
      <c r="Q123" s="347"/>
      <c r="R123" s="347"/>
      <c r="S123" s="356"/>
      <c r="T123" s="357"/>
      <c r="U123" s="358"/>
      <c r="V123" s="352"/>
      <c r="W123" s="7"/>
      <c r="X123" s="7"/>
      <c r="Y123" s="7"/>
    </row>
    <row r="124" spans="1:25" ht="15" x14ac:dyDescent="0.2">
      <c r="A124" s="355"/>
      <c r="B124" s="347"/>
      <c r="C124" s="347"/>
      <c r="D124" s="347"/>
      <c r="E124" s="347"/>
      <c r="F124" s="347"/>
      <c r="G124" s="347"/>
      <c r="H124" s="347"/>
      <c r="I124" s="347"/>
      <c r="J124" s="347"/>
      <c r="K124" s="347"/>
      <c r="L124" s="347"/>
      <c r="M124" s="347"/>
      <c r="N124" s="347"/>
      <c r="O124" s="347"/>
      <c r="P124" s="347"/>
      <c r="Q124" s="347"/>
      <c r="R124" s="347"/>
      <c r="S124" s="356"/>
      <c r="T124" s="357"/>
      <c r="U124" s="358"/>
      <c r="V124" s="352"/>
      <c r="W124" s="7"/>
      <c r="X124" s="7"/>
      <c r="Y124" s="7"/>
    </row>
    <row r="125" spans="1:25" ht="15.75" x14ac:dyDescent="0.25">
      <c r="A125" s="355" t="s">
        <v>382</v>
      </c>
      <c r="B125" s="355"/>
      <c r="C125" s="355"/>
      <c r="D125" s="355"/>
      <c r="E125" s="355"/>
      <c r="F125" s="355"/>
      <c r="G125" s="355"/>
      <c r="H125" s="355"/>
      <c r="I125" s="359"/>
      <c r="J125" s="360"/>
      <c r="K125" s="361"/>
      <c r="L125" s="361"/>
      <c r="M125" s="361"/>
      <c r="N125" s="361"/>
      <c r="O125" s="361"/>
      <c r="P125" s="362"/>
      <c r="Q125" s="377">
        <f>I111</f>
        <v>55.283640218734782</v>
      </c>
      <c r="R125" s="377"/>
      <c r="S125" s="357" t="s">
        <v>25</v>
      </c>
      <c r="T125" s="7"/>
      <c r="U125" s="7"/>
      <c r="V125" s="7"/>
      <c r="W125" s="7"/>
      <c r="X125" s="7"/>
      <c r="Y125" s="7"/>
    </row>
    <row r="126" spans="1:25" ht="15.75" x14ac:dyDescent="0.25">
      <c r="A126" s="355"/>
      <c r="B126" s="355"/>
      <c r="C126" s="355"/>
      <c r="D126" s="355"/>
      <c r="E126" s="355"/>
      <c r="F126" s="355"/>
      <c r="G126" s="355"/>
      <c r="H126" s="355"/>
      <c r="I126" s="359"/>
      <c r="J126" s="360"/>
      <c r="K126" s="363"/>
      <c r="L126" s="363"/>
      <c r="M126" s="363"/>
      <c r="N126" s="363"/>
      <c r="O126" s="363"/>
      <c r="P126" s="355"/>
      <c r="Q126" s="364"/>
      <c r="R126" s="365"/>
      <c r="S126" s="357"/>
      <c r="T126" s="7"/>
      <c r="U126" s="7"/>
      <c r="V126" s="7"/>
      <c r="W126" s="7"/>
      <c r="X126" s="7"/>
      <c r="Y126" s="7"/>
    </row>
    <row r="127" spans="1:25" ht="15.75" x14ac:dyDescent="0.25">
      <c r="A127" s="355" t="s">
        <v>383</v>
      </c>
      <c r="B127" s="355"/>
      <c r="C127" s="355"/>
      <c r="D127" s="355"/>
      <c r="E127" s="355"/>
      <c r="F127" s="355"/>
      <c r="G127" s="355"/>
      <c r="H127" s="355"/>
      <c r="I127" s="359"/>
      <c r="J127" s="360"/>
      <c r="K127" s="363"/>
      <c r="L127" s="363"/>
      <c r="M127" s="363"/>
      <c r="N127" s="363"/>
      <c r="O127" s="363"/>
      <c r="P127" s="355"/>
      <c r="Q127" s="378">
        <f>I112</f>
        <v>0</v>
      </c>
      <c r="R127" s="378"/>
      <c r="S127" s="357" t="s">
        <v>384</v>
      </c>
      <c r="T127" s="7"/>
      <c r="U127" s="7"/>
      <c r="V127" s="7"/>
      <c r="W127" s="7"/>
      <c r="X127" s="7"/>
      <c r="Y127" s="7"/>
    </row>
    <row r="128" spans="1:25" ht="15.75" x14ac:dyDescent="0.25">
      <c r="A128" s="355"/>
      <c r="B128" s="355"/>
      <c r="C128" s="355"/>
      <c r="D128" s="355"/>
      <c r="E128" s="355"/>
      <c r="F128" s="355"/>
      <c r="G128" s="355"/>
      <c r="H128" s="355"/>
      <c r="I128" s="359"/>
      <c r="J128" s="360"/>
      <c r="K128" s="363"/>
      <c r="L128" s="363"/>
      <c r="M128" s="363"/>
      <c r="N128" s="363"/>
      <c r="O128" s="363"/>
      <c r="P128" s="355"/>
      <c r="Q128" s="365"/>
      <c r="R128" s="365"/>
      <c r="S128" s="366"/>
      <c r="T128" s="357"/>
      <c r="U128" s="7"/>
      <c r="V128" s="7"/>
      <c r="W128" s="7"/>
      <c r="X128" s="7"/>
      <c r="Y128" s="7"/>
    </row>
    <row r="129" spans="1:25" ht="15.75" x14ac:dyDescent="0.25">
      <c r="A129" s="355"/>
      <c r="B129" s="355"/>
      <c r="C129" s="355"/>
      <c r="D129" s="355"/>
      <c r="E129" s="355"/>
      <c r="F129" s="355"/>
      <c r="G129" s="355"/>
      <c r="H129" s="355"/>
      <c r="I129" s="359"/>
      <c r="J129" s="360"/>
      <c r="K129" s="363"/>
      <c r="L129" s="363"/>
      <c r="M129" s="363"/>
      <c r="N129" s="363"/>
      <c r="O129" s="363"/>
      <c r="P129" s="355"/>
      <c r="Q129" s="365"/>
      <c r="R129" s="365"/>
      <c r="S129" s="366"/>
      <c r="T129" s="357"/>
      <c r="U129" s="7"/>
      <c r="V129" s="7"/>
      <c r="W129" s="7"/>
      <c r="X129" s="7"/>
      <c r="Y129" s="7"/>
    </row>
    <row r="130" spans="1:25" ht="15" x14ac:dyDescent="0.2">
      <c r="A130" s="355" t="s">
        <v>385</v>
      </c>
      <c r="B130" s="355"/>
      <c r="C130" s="355"/>
      <c r="D130" s="355"/>
      <c r="E130" s="355"/>
      <c r="F130" s="355"/>
      <c r="G130" s="355"/>
      <c r="H130" s="355"/>
      <c r="I130" s="355"/>
      <c r="J130" s="367"/>
      <c r="K130" s="368" t="s">
        <v>386</v>
      </c>
      <c r="L130" s="368"/>
      <c r="M130" s="368"/>
      <c r="N130" s="368"/>
      <c r="O130" s="367"/>
      <c r="P130" s="369"/>
      <c r="Q130" s="379" t="str">
        <f>Q107</f>
        <v>/ Кузнецов А.С. /</v>
      </c>
      <c r="R130" s="379"/>
      <c r="S130" s="370"/>
      <c r="T130" s="370"/>
      <c r="U130" s="7"/>
      <c r="V130" s="7"/>
      <c r="W130" s="7"/>
      <c r="X130" s="7"/>
      <c r="Y130" s="7"/>
    </row>
    <row r="131" spans="1:25" ht="15" x14ac:dyDescent="0.2">
      <c r="A131" s="360"/>
      <c r="B131" s="360"/>
      <c r="C131" s="360"/>
      <c r="D131" s="360"/>
      <c r="E131" s="360"/>
      <c r="F131" s="360"/>
      <c r="G131" s="360"/>
      <c r="H131" s="360"/>
      <c r="I131" s="360"/>
      <c r="J131" s="360"/>
      <c r="K131" s="360"/>
      <c r="L131" s="360"/>
      <c r="M131" s="360"/>
      <c r="N131" s="360"/>
      <c r="O131" s="360"/>
      <c r="P131" s="360"/>
      <c r="Q131" s="360"/>
      <c r="R131" s="360"/>
      <c r="S131" s="371"/>
      <c r="T131" s="360"/>
      <c r="U131" s="7"/>
      <c r="V131" s="7"/>
      <c r="W131" s="7"/>
      <c r="X131" s="7"/>
      <c r="Y131" s="7"/>
    </row>
    <row r="132" spans="1:25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169"/>
      <c r="L132" s="169"/>
      <c r="M132" s="169"/>
      <c r="N132" s="169"/>
      <c r="O132" s="7"/>
      <c r="P132" s="7"/>
      <c r="Q132" s="7"/>
      <c r="R132" s="7"/>
      <c r="S132" s="372"/>
      <c r="T132" s="7"/>
      <c r="U132" s="7"/>
      <c r="V132" s="7"/>
      <c r="W132" s="7"/>
      <c r="X132" s="7"/>
      <c r="Y132" s="7"/>
    </row>
    <row r="133" spans="1:25" ht="15" x14ac:dyDescent="0.2">
      <c r="A133" s="355" t="s">
        <v>387</v>
      </c>
      <c r="B133" s="355"/>
      <c r="C133" s="355"/>
      <c r="D133" s="355"/>
      <c r="E133" s="355"/>
      <c r="F133" s="355"/>
      <c r="G133" s="355"/>
      <c r="H133" s="355"/>
      <c r="I133" s="355"/>
      <c r="J133" s="355"/>
      <c r="K133" s="362"/>
      <c r="L133" s="373"/>
      <c r="M133" s="373"/>
      <c r="N133" s="373"/>
      <c r="O133" s="355"/>
      <c r="P133" s="7"/>
      <c r="Q133" s="370" t="s">
        <v>388</v>
      </c>
      <c r="R133" s="370"/>
      <c r="S133" s="370"/>
      <c r="T133" s="370"/>
      <c r="U133" s="7"/>
      <c r="V133" s="7"/>
      <c r="W133" s="7"/>
      <c r="X133" s="7"/>
      <c r="Y133" s="7"/>
    </row>
    <row r="134" spans="1:25" ht="15" x14ac:dyDescent="0.2">
      <c r="A134" s="360"/>
      <c r="B134" s="360"/>
      <c r="C134" s="360"/>
      <c r="D134" s="360"/>
      <c r="E134" s="360"/>
      <c r="F134" s="360"/>
      <c r="G134" s="360"/>
      <c r="H134" s="360"/>
      <c r="I134" s="360"/>
      <c r="J134" s="360"/>
      <c r="K134" s="360"/>
      <c r="L134" s="360"/>
      <c r="M134" s="360"/>
      <c r="N134" s="360"/>
      <c r="O134" s="360"/>
      <c r="P134" s="360"/>
      <c r="Q134" s="360"/>
      <c r="R134" s="360"/>
      <c r="S134" s="371"/>
      <c r="T134" s="360"/>
      <c r="U134" s="7"/>
      <c r="V134" s="7"/>
      <c r="W134" s="7"/>
      <c r="X134" s="7"/>
      <c r="Y134" s="7"/>
    </row>
    <row r="135" spans="1:25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372"/>
      <c r="T135" s="7"/>
      <c r="U135" s="7"/>
      <c r="V135" s="7"/>
      <c r="W135" s="7"/>
      <c r="X135" s="7"/>
      <c r="Y135" s="7"/>
    </row>
  </sheetData>
  <mergeCells count="53">
    <mergeCell ref="W22:X23"/>
    <mergeCell ref="Y22:Y23"/>
    <mergeCell ref="D23:L23"/>
    <mergeCell ref="M23:V23"/>
    <mergeCell ref="A100:C102"/>
    <mergeCell ref="D100:E100"/>
    <mergeCell ref="F100:G100"/>
    <mergeCell ref="H100:I100"/>
    <mergeCell ref="J100:K100"/>
    <mergeCell ref="L100:M100"/>
    <mergeCell ref="N100:O100"/>
    <mergeCell ref="P100:Q100"/>
    <mergeCell ref="R100:T100"/>
    <mergeCell ref="U100:V100"/>
    <mergeCell ref="D101:E101"/>
    <mergeCell ref="F101:G101"/>
    <mergeCell ref="H101:I101"/>
    <mergeCell ref="J101:K101"/>
    <mergeCell ref="L101:M101"/>
    <mergeCell ref="N101:O101"/>
    <mergeCell ref="P101:Q101"/>
    <mergeCell ref="R101:T101"/>
    <mergeCell ref="U101:V101"/>
    <mergeCell ref="D102:E102"/>
    <mergeCell ref="F102:G102"/>
    <mergeCell ref="H102:I102"/>
    <mergeCell ref="J102:K102"/>
    <mergeCell ref="L102:M102"/>
    <mergeCell ref="N102:O102"/>
    <mergeCell ref="P102:Q102"/>
    <mergeCell ref="R102:T102"/>
    <mergeCell ref="U102:V102"/>
    <mergeCell ref="G104:H104"/>
    <mergeCell ref="J104:K104"/>
    <mergeCell ref="S104:T108"/>
    <mergeCell ref="V104:Y110"/>
    <mergeCell ref="I105:J105"/>
    <mergeCell ref="I106:J106"/>
    <mergeCell ref="G107:H107"/>
    <mergeCell ref="J107:K107"/>
    <mergeCell ref="Q130:R130"/>
    <mergeCell ref="Q107:R107"/>
    <mergeCell ref="I109:J109"/>
    <mergeCell ref="I110:J110"/>
    <mergeCell ref="D111:F111"/>
    <mergeCell ref="I111:J111"/>
    <mergeCell ref="D112:F112"/>
    <mergeCell ref="I112:J112"/>
    <mergeCell ref="A115:T115"/>
    <mergeCell ref="A117:T120"/>
    <mergeCell ref="J122:O122"/>
    <mergeCell ref="Q125:R125"/>
    <mergeCell ref="Q127:R127"/>
  </mergeCells>
  <dataValidations count="2">
    <dataValidation type="decimal" allowBlank="1" showInputMessage="1" showErrorMessage="1" error="Т2 Диапазон от 20 до 60 градусов" sqref="H113:H114">
      <formula1>0</formula1>
      <formula2>10</formula2>
    </dataValidation>
    <dataValidation type="decimal" allowBlank="1" showInputMessage="1" showErrorMessage="1" error="М1 не больше 200 тонн в сутки" sqref="C113:C114 C109">
      <formula1>0</formula1>
      <formula2>1500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10-17</vt:lpstr>
      <vt:lpstr>11-17</vt:lpstr>
      <vt:lpstr>12-17</vt:lpstr>
      <vt:lpstr>Ленинский</vt:lpstr>
      <vt:lpstr>Оборонная</vt:lpstr>
      <vt:lpstr>Оборонная ИТП 2</vt:lpstr>
      <vt:lpstr>Турбинная</vt:lpstr>
      <vt:lpstr>Шлиссельбургский</vt:lpstr>
      <vt:lpstr>Тамбовская</vt:lpstr>
      <vt:lpstr>'10-17'!Область_печати</vt:lpstr>
      <vt:lpstr>'11-17'!Область_печати</vt:lpstr>
      <vt:lpstr>'12-17'!Область_печати</vt:lpstr>
      <vt:lpstr>Ленинский!Область_печати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DjVu</dc:creator>
  <cp:lastModifiedBy>Dmitriy</cp:lastModifiedBy>
  <dcterms:created xsi:type="dcterms:W3CDTF">2017-10-18T12:45:38Z</dcterms:created>
  <dcterms:modified xsi:type="dcterms:W3CDTF">2018-07-04T12:04:15Z</dcterms:modified>
</cp:coreProperties>
</file>