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65" windowHeight="7770" activeTab="1"/>
  </bookViews>
  <sheets>
    <sheet name="10-17" sheetId="1" r:id="rId1"/>
    <sheet name="11-17" sheetId="2" r:id="rId2"/>
  </sheets>
  <definedNames>
    <definedName name="_xlnm.Print_Area" localSheetId="0">'10-17'!$A$1:$U$61</definedName>
    <definedName name="_xlnm.Print_Area" localSheetId="1">'11-17'!$A$1:$U$62</definedName>
  </definedNames>
  <calcPr calcId="144525" refMode="R1C1"/>
</workbook>
</file>

<file path=xl/calcChain.xml><?xml version="1.0" encoding="utf-8"?>
<calcChain xmlns="http://schemas.openxmlformats.org/spreadsheetml/2006/main">
  <c r="R47" i="2" l="1"/>
  <c r="S47" i="2"/>
  <c r="J47" i="2"/>
  <c r="K47" i="2"/>
  <c r="R45" i="2"/>
  <c r="S45" i="2"/>
  <c r="R46" i="2"/>
  <c r="S46" i="2"/>
  <c r="J45" i="2"/>
  <c r="K45" i="2"/>
  <c r="J46" i="2"/>
  <c r="K46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K1" i="2"/>
  <c r="M1" i="2" s="1"/>
  <c r="AB17" i="2"/>
  <c r="J17" i="2"/>
  <c r="K17" i="2"/>
  <c r="R17" i="2"/>
  <c r="S17" i="2"/>
  <c r="S48" i="2" s="1"/>
  <c r="Z17" i="2"/>
  <c r="AD17" i="2"/>
  <c r="AE17" i="2" s="1"/>
  <c r="J18" i="2"/>
  <c r="K18" i="2"/>
  <c r="AF18" i="2"/>
  <c r="AG18" i="2" s="1"/>
  <c r="R18" i="2"/>
  <c r="S18" i="2"/>
  <c r="Z18" i="2"/>
  <c r="AH18" i="2" s="1"/>
  <c r="AB18" i="2"/>
  <c r="AD18" i="2"/>
  <c r="AE18" i="2"/>
  <c r="K19" i="2"/>
  <c r="J19" i="2"/>
  <c r="S19" i="2"/>
  <c r="R19" i="2"/>
  <c r="Z19" i="2"/>
  <c r="AB19" i="2"/>
  <c r="AD20" i="2"/>
  <c r="AE20" i="2"/>
  <c r="J20" i="2"/>
  <c r="S20" i="2"/>
  <c r="R20" i="2"/>
  <c r="AG20" i="2"/>
  <c r="Z20" i="2"/>
  <c r="AB20" i="2"/>
  <c r="AF20" i="2"/>
  <c r="AB21" i="2"/>
  <c r="J21" i="2"/>
  <c r="K21" i="2"/>
  <c r="R21" i="2"/>
  <c r="S21" i="2"/>
  <c r="Z21" i="2"/>
  <c r="J22" i="2"/>
  <c r="K22" i="2"/>
  <c r="AF22" i="2"/>
  <c r="AG22" i="2" s="1"/>
  <c r="R22" i="2"/>
  <c r="S22" i="2"/>
  <c r="Z22" i="2"/>
  <c r="AH22" i="2" s="1"/>
  <c r="AB22" i="2"/>
  <c r="AD22" i="2"/>
  <c r="AE22" i="2"/>
  <c r="K23" i="2"/>
  <c r="J23" i="2"/>
  <c r="S23" i="2"/>
  <c r="R23" i="2"/>
  <c r="Z23" i="2"/>
  <c r="AB23" i="2"/>
  <c r="AD24" i="2"/>
  <c r="AE24" i="2"/>
  <c r="J24" i="2"/>
  <c r="S24" i="2"/>
  <c r="R24" i="2"/>
  <c r="Z24" i="2"/>
  <c r="AB24" i="2"/>
  <c r="AF24" i="2"/>
  <c r="AG24" i="2" s="1"/>
  <c r="AB25" i="2"/>
  <c r="J25" i="2"/>
  <c r="K25" i="2"/>
  <c r="AH25" i="2" s="1"/>
  <c r="R25" i="2"/>
  <c r="S25" i="2"/>
  <c r="Z25" i="2"/>
  <c r="AF25" i="2"/>
  <c r="AG25" i="2"/>
  <c r="J26" i="2"/>
  <c r="K26" i="2"/>
  <c r="R26" i="2"/>
  <c r="S26" i="2"/>
  <c r="Z26" i="2"/>
  <c r="AH26" i="2"/>
  <c r="AB26" i="2"/>
  <c r="AD26" i="2"/>
  <c r="AE26" i="2" s="1"/>
  <c r="J27" i="2"/>
  <c r="K27" i="2"/>
  <c r="R27" i="2"/>
  <c r="S27" i="2"/>
  <c r="Z27" i="2"/>
  <c r="AB27" i="2"/>
  <c r="AD28" i="2"/>
  <c r="AE28" i="2" s="1"/>
  <c r="J28" i="2"/>
  <c r="S28" i="2"/>
  <c r="R28" i="2"/>
  <c r="Z28" i="2"/>
  <c r="AB28" i="2"/>
  <c r="AF28" i="2"/>
  <c r="AG28" i="2"/>
  <c r="J29" i="2"/>
  <c r="AB29" i="2"/>
  <c r="K29" i="2"/>
  <c r="R29" i="2"/>
  <c r="S29" i="2"/>
  <c r="Z29" i="2"/>
  <c r="AF29" i="2"/>
  <c r="AG29" i="2"/>
  <c r="K30" i="2"/>
  <c r="J30" i="2"/>
  <c r="S30" i="2"/>
  <c r="R30" i="2"/>
  <c r="Z30" i="2"/>
  <c r="AB30" i="2"/>
  <c r="AD30" i="2"/>
  <c r="AE30" i="2"/>
  <c r="J31" i="2"/>
  <c r="K31" i="2"/>
  <c r="R31" i="2"/>
  <c r="S31" i="2"/>
  <c r="Z31" i="2"/>
  <c r="AB31" i="2"/>
  <c r="AD32" i="2"/>
  <c r="J32" i="2"/>
  <c r="S32" i="2"/>
  <c r="R32" i="2"/>
  <c r="Z32" i="2"/>
  <c r="AB32" i="2"/>
  <c r="AF32" i="2"/>
  <c r="AG32" i="2"/>
  <c r="J33" i="2"/>
  <c r="AB33" i="2"/>
  <c r="K33" i="2"/>
  <c r="AF33" i="2"/>
  <c r="AG33" i="2" s="1"/>
  <c r="S33" i="2"/>
  <c r="Z33" i="2"/>
  <c r="K34" i="2"/>
  <c r="J34" i="2"/>
  <c r="S34" i="2"/>
  <c r="R34" i="2"/>
  <c r="AE34" i="2"/>
  <c r="Z34" i="2"/>
  <c r="AB34" i="2"/>
  <c r="AD34" i="2"/>
  <c r="J35" i="2"/>
  <c r="K35" i="2"/>
  <c r="R35" i="2"/>
  <c r="S35" i="2"/>
  <c r="Z35" i="2"/>
  <c r="AB35" i="2"/>
  <c r="AD36" i="2"/>
  <c r="J36" i="2"/>
  <c r="S36" i="2"/>
  <c r="R36" i="2"/>
  <c r="AE36" i="2"/>
  <c r="Z36" i="2"/>
  <c r="AB36" i="2"/>
  <c r="AF36" i="2"/>
  <c r="AG36" i="2"/>
  <c r="J37" i="2"/>
  <c r="AB37" i="2"/>
  <c r="K37" i="2"/>
  <c r="AF37" i="2"/>
  <c r="AG37" i="2" s="1"/>
  <c r="S37" i="2"/>
  <c r="Z37" i="2"/>
  <c r="Z38" i="2"/>
  <c r="AB38" i="2"/>
  <c r="AD38" i="2"/>
  <c r="AE38" i="2" s="1"/>
  <c r="Z39" i="2"/>
  <c r="AH39" i="2" s="1"/>
  <c r="AB39" i="2"/>
  <c r="AD40" i="2"/>
  <c r="AE40" i="2"/>
  <c r="Z40" i="2"/>
  <c r="AB40" i="2"/>
  <c r="AF40" i="2"/>
  <c r="AG40" i="2"/>
  <c r="AB41" i="2"/>
  <c r="AF41" i="2"/>
  <c r="AG41" i="2" s="1"/>
  <c r="Z41" i="2"/>
  <c r="AH41" i="2" s="1"/>
  <c r="AB42" i="2"/>
  <c r="Z42" i="2"/>
  <c r="AD42" i="2"/>
  <c r="AE42" i="2" s="1"/>
  <c r="Z43" i="2"/>
  <c r="AB43" i="2"/>
  <c r="AD44" i="2"/>
  <c r="AE44" i="2" s="1"/>
  <c r="Z44" i="2"/>
  <c r="AH44" i="2" s="1"/>
  <c r="AB44" i="2"/>
  <c r="AF44" i="2"/>
  <c r="AG44" i="2"/>
  <c r="AB45" i="2"/>
  <c r="AF45" i="2"/>
  <c r="AG45" i="2" s="1"/>
  <c r="Z45" i="2"/>
  <c r="Z46" i="2"/>
  <c r="AH46" i="2"/>
  <c r="AB46" i="2"/>
  <c r="AD46" i="2"/>
  <c r="AE46" i="2" s="1"/>
  <c r="Z47" i="2"/>
  <c r="AH47" i="2" s="1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G49" i="2"/>
  <c r="L49" i="2"/>
  <c r="O49" i="2"/>
  <c r="T49" i="2"/>
  <c r="U49" i="2"/>
  <c r="X49" i="2"/>
  <c r="Y49" i="2"/>
  <c r="AD50" i="2"/>
  <c r="D51" i="2"/>
  <c r="G51" i="2"/>
  <c r="K51" i="2"/>
  <c r="L51" i="2"/>
  <c r="O51" i="2"/>
  <c r="S51" i="2"/>
  <c r="T51" i="2"/>
  <c r="U51" i="2"/>
  <c r="AD51" i="2"/>
  <c r="AF52" i="2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J41" i="1"/>
  <c r="K41" i="1"/>
  <c r="J42" i="1"/>
  <c r="K42" i="1"/>
  <c r="AH42" i="1"/>
  <c r="J43" i="1"/>
  <c r="K43" i="1"/>
  <c r="J44" i="1"/>
  <c r="K44" i="1"/>
  <c r="J45" i="1"/>
  <c r="K45" i="1"/>
  <c r="J46" i="1"/>
  <c r="K46" i="1"/>
  <c r="K1" i="1"/>
  <c r="M1" i="1"/>
  <c r="J17" i="1"/>
  <c r="K17" i="1"/>
  <c r="R17" i="1"/>
  <c r="S17" i="1"/>
  <c r="Z17" i="1"/>
  <c r="AJ17" i="1"/>
  <c r="AK17" i="1" s="1"/>
  <c r="AB18" i="1"/>
  <c r="J18" i="1"/>
  <c r="K18" i="1"/>
  <c r="R18" i="1"/>
  <c r="S18" i="1"/>
  <c r="AD18" i="1"/>
  <c r="AE18" i="1"/>
  <c r="AN18" i="1"/>
  <c r="K19" i="1"/>
  <c r="S19" i="1"/>
  <c r="Z19" i="1"/>
  <c r="AB19" i="1"/>
  <c r="AN19" i="1"/>
  <c r="D47" i="1"/>
  <c r="H47" i="1"/>
  <c r="S20" i="1"/>
  <c r="Z20" i="1"/>
  <c r="AB20" i="1"/>
  <c r="AF20" i="1"/>
  <c r="AG20" i="1" s="1"/>
  <c r="AN20" i="1"/>
  <c r="J21" i="1"/>
  <c r="K21" i="1"/>
  <c r="R21" i="1"/>
  <c r="S21" i="1"/>
  <c r="AJ21" i="1"/>
  <c r="AK21" i="1"/>
  <c r="AB22" i="1"/>
  <c r="J22" i="1"/>
  <c r="K22" i="1"/>
  <c r="AM22" i="1"/>
  <c r="R22" i="1"/>
  <c r="S22" i="1"/>
  <c r="AD22" i="1"/>
  <c r="AE22" i="1"/>
  <c r="AN22" i="1"/>
  <c r="K23" i="1"/>
  <c r="AM23" i="1" s="1"/>
  <c r="S23" i="1"/>
  <c r="Z23" i="1"/>
  <c r="AB23" i="1"/>
  <c r="AN23" i="1"/>
  <c r="S24" i="1"/>
  <c r="P47" i="1"/>
  <c r="Z24" i="1"/>
  <c r="AB24" i="1"/>
  <c r="AF24" i="1"/>
  <c r="AN24" i="1"/>
  <c r="K25" i="1"/>
  <c r="J25" i="1"/>
  <c r="R25" i="1"/>
  <c r="S25" i="1"/>
  <c r="AJ25" i="1"/>
  <c r="AK25" i="1" s="1"/>
  <c r="AB26" i="1"/>
  <c r="J26" i="1"/>
  <c r="K26" i="1"/>
  <c r="R26" i="1"/>
  <c r="S26" i="1"/>
  <c r="AD26" i="1"/>
  <c r="AE26" i="1"/>
  <c r="AN26" i="1"/>
  <c r="K27" i="1"/>
  <c r="S27" i="1"/>
  <c r="Z27" i="1"/>
  <c r="AB27" i="1"/>
  <c r="AM27" i="1"/>
  <c r="AN27" i="1"/>
  <c r="S28" i="1"/>
  <c r="Z28" i="1"/>
  <c r="AB28" i="1"/>
  <c r="AF28" i="1"/>
  <c r="AG28" i="1"/>
  <c r="AN28" i="1"/>
  <c r="J29" i="1"/>
  <c r="K29" i="1"/>
  <c r="R29" i="1"/>
  <c r="S29" i="1"/>
  <c r="AB30" i="1"/>
  <c r="J30" i="1"/>
  <c r="K30" i="1"/>
  <c r="R30" i="1"/>
  <c r="S30" i="1"/>
  <c r="AD30" i="1"/>
  <c r="AE30" i="1" s="1"/>
  <c r="AN30" i="1"/>
  <c r="K31" i="1"/>
  <c r="S31" i="1"/>
  <c r="Z31" i="1"/>
  <c r="AH31" i="1"/>
  <c r="AB31" i="1"/>
  <c r="AM31" i="1"/>
  <c r="AN31" i="1"/>
  <c r="S32" i="1"/>
  <c r="Z32" i="1"/>
  <c r="AB32" i="1"/>
  <c r="AF32" i="1"/>
  <c r="AN32" i="1"/>
  <c r="K33" i="1"/>
  <c r="J33" i="1"/>
  <c r="R33" i="1"/>
  <c r="S33" i="1"/>
  <c r="AJ33" i="1"/>
  <c r="AK33" i="1"/>
  <c r="AB34" i="1"/>
  <c r="J34" i="1"/>
  <c r="K34" i="1"/>
  <c r="R34" i="1"/>
  <c r="S34" i="1"/>
  <c r="AD34" i="1"/>
  <c r="AE34" i="1" s="1"/>
  <c r="AN34" i="1"/>
  <c r="K35" i="1"/>
  <c r="S35" i="1"/>
  <c r="Z35" i="1"/>
  <c r="AB35" i="1"/>
  <c r="AM35" i="1"/>
  <c r="AN35" i="1"/>
  <c r="S36" i="1"/>
  <c r="Z36" i="1"/>
  <c r="AB36" i="1"/>
  <c r="AF36" i="1"/>
  <c r="AG36" i="1" s="1"/>
  <c r="AN36" i="1"/>
  <c r="J37" i="1"/>
  <c r="K37" i="1"/>
  <c r="R37" i="1"/>
  <c r="S37" i="1"/>
  <c r="Z37" i="1"/>
  <c r="AJ37" i="1"/>
  <c r="AK37" i="1" s="1"/>
  <c r="J38" i="1"/>
  <c r="K38" i="1"/>
  <c r="AJ38" i="1"/>
  <c r="AK38" i="1" s="1"/>
  <c r="AD38" i="1"/>
  <c r="AE38" i="1" s="1"/>
  <c r="AN38" i="1"/>
  <c r="J39" i="1"/>
  <c r="K39" i="1"/>
  <c r="AM39" i="1" s="1"/>
  <c r="U48" i="1"/>
  <c r="U52" i="1"/>
  <c r="Z39" i="1"/>
  <c r="AB39" i="1"/>
  <c r="AD39" i="1"/>
  <c r="AE39" i="1" s="1"/>
  <c r="AN39" i="1"/>
  <c r="K40" i="1"/>
  <c r="J40" i="1"/>
  <c r="Z40" i="1"/>
  <c r="AJ40" i="1"/>
  <c r="AK40" i="1" s="1"/>
  <c r="AN40" i="1"/>
  <c r="AD49" i="1"/>
  <c r="Z41" i="1"/>
  <c r="AH41" i="1" s="1"/>
  <c r="AB41" i="1"/>
  <c r="AD41" i="1"/>
  <c r="AE41" i="1"/>
  <c r="AF41" i="1"/>
  <c r="AG41" i="1"/>
  <c r="AJ41" i="1"/>
  <c r="AK41" i="1"/>
  <c r="AM41" i="1"/>
  <c r="AN41" i="1"/>
  <c r="Z42" i="1"/>
  <c r="AB42" i="1"/>
  <c r="AD42" i="1"/>
  <c r="AE42" i="1"/>
  <c r="AF42" i="1"/>
  <c r="AG42" i="1"/>
  <c r="AJ42" i="1"/>
  <c r="AK42" i="1"/>
  <c r="AM42" i="1"/>
  <c r="AN42" i="1"/>
  <c r="Z43" i="1"/>
  <c r="AH43" i="1"/>
  <c r="AB43" i="1"/>
  <c r="AD43" i="1"/>
  <c r="AE43" i="1" s="1"/>
  <c r="AF43" i="1"/>
  <c r="AG43" i="1" s="1"/>
  <c r="AJ43" i="1"/>
  <c r="AK43" i="1" s="1"/>
  <c r="AM43" i="1"/>
  <c r="AN43" i="1"/>
  <c r="Z44" i="1"/>
  <c r="AB44" i="1"/>
  <c r="AD44" i="1"/>
  <c r="AE44" i="1" s="1"/>
  <c r="AF44" i="1"/>
  <c r="AG44" i="1" s="1"/>
  <c r="AJ44" i="1"/>
  <c r="AK44" i="1" s="1"/>
  <c r="AN44" i="1"/>
  <c r="Z45" i="1"/>
  <c r="AH45" i="1"/>
  <c r="AB45" i="1"/>
  <c r="AD45" i="1"/>
  <c r="AE45" i="1" s="1"/>
  <c r="AF45" i="1"/>
  <c r="AG45" i="1" s="1"/>
  <c r="AJ45" i="1"/>
  <c r="AK45" i="1" s="1"/>
  <c r="AM45" i="1"/>
  <c r="AN45" i="1"/>
  <c r="Z46" i="1"/>
  <c r="AH46" i="1" s="1"/>
  <c r="AB46" i="1"/>
  <c r="AD46" i="1"/>
  <c r="AE46" i="1" s="1"/>
  <c r="AF46" i="1"/>
  <c r="AG46" i="1" s="1"/>
  <c r="AJ46" i="1"/>
  <c r="AK46" i="1" s="1"/>
  <c r="AM46" i="1"/>
  <c r="AN46" i="1"/>
  <c r="E47" i="1"/>
  <c r="F47" i="1"/>
  <c r="I47" i="1"/>
  <c r="M47" i="1"/>
  <c r="N47" i="1"/>
  <c r="Q47" i="1"/>
  <c r="C48" i="1"/>
  <c r="D48" i="1"/>
  <c r="O48" i="1"/>
  <c r="X48" i="1"/>
  <c r="D50" i="1"/>
  <c r="G50" i="1"/>
  <c r="G52" i="2" s="1"/>
  <c r="L50" i="1"/>
  <c r="L52" i="2" s="1"/>
  <c r="L53" i="2" s="1"/>
  <c r="O50" i="1"/>
  <c r="O52" i="2" s="1"/>
  <c r="O53" i="2" s="1"/>
  <c r="S50" i="1"/>
  <c r="S52" i="2" s="1"/>
  <c r="T50" i="1"/>
  <c r="T52" i="2" s="1"/>
  <c r="U50" i="1"/>
  <c r="U52" i="2" s="1"/>
  <c r="U53" i="2" s="1"/>
  <c r="AD50" i="1"/>
  <c r="AF51" i="1"/>
  <c r="Y50" i="1"/>
  <c r="Y52" i="2" s="1"/>
  <c r="AH35" i="1"/>
  <c r="AH39" i="1"/>
  <c r="AH23" i="1"/>
  <c r="AM25" i="1"/>
  <c r="AM33" i="1"/>
  <c r="R35" i="1"/>
  <c r="AJ35" i="1"/>
  <c r="AK35" i="1" s="1"/>
  <c r="AF35" i="1"/>
  <c r="AG35" i="1" s="1"/>
  <c r="L48" i="1"/>
  <c r="L52" i="1" s="1"/>
  <c r="L47" i="1"/>
  <c r="AD40" i="1"/>
  <c r="AE40" i="1"/>
  <c r="AM38" i="1"/>
  <c r="AB38" i="1"/>
  <c r="AF37" i="1"/>
  <c r="AG37" i="1" s="1"/>
  <c r="AD37" i="1"/>
  <c r="AE37" i="1" s="1"/>
  <c r="R36" i="1"/>
  <c r="J32" i="1"/>
  <c r="J31" i="1"/>
  <c r="AD31" i="1"/>
  <c r="AJ30" i="1"/>
  <c r="AK30" i="1" s="1"/>
  <c r="Z30" i="1"/>
  <c r="AF30" i="1"/>
  <c r="AG30" i="1" s="1"/>
  <c r="AD29" i="1"/>
  <c r="AE29" i="1" s="1"/>
  <c r="R28" i="1"/>
  <c r="J24" i="1"/>
  <c r="J23" i="1"/>
  <c r="AD23" i="1"/>
  <c r="AJ22" i="1"/>
  <c r="AK22" i="1" s="1"/>
  <c r="Z22" i="1"/>
  <c r="AH22" i="1" s="1"/>
  <c r="AF22" i="1"/>
  <c r="AG22" i="1" s="1"/>
  <c r="AD21" i="1"/>
  <c r="AE21" i="1" s="1"/>
  <c r="R20" i="1"/>
  <c r="AJ39" i="1"/>
  <c r="AK39" i="1" s="1"/>
  <c r="AF39" i="1"/>
  <c r="AG39" i="1" s="1"/>
  <c r="AD36" i="1"/>
  <c r="K36" i="1"/>
  <c r="Z29" i="1"/>
  <c r="AH29" i="1" s="1"/>
  <c r="AF29" i="1"/>
  <c r="AD28" i="1"/>
  <c r="K28" i="1"/>
  <c r="AB25" i="1"/>
  <c r="AN25" i="1"/>
  <c r="T48" i="1"/>
  <c r="T52" i="1" s="1"/>
  <c r="O47" i="1"/>
  <c r="G47" i="1"/>
  <c r="AM40" i="1"/>
  <c r="AB40" i="1"/>
  <c r="Z38" i="1"/>
  <c r="AH38" i="1" s="1"/>
  <c r="AF38" i="1"/>
  <c r="AG38" i="1" s="1"/>
  <c r="AB37" i="1"/>
  <c r="AN37" i="1"/>
  <c r="AM34" i="1"/>
  <c r="Z33" i="1"/>
  <c r="AH33" i="1"/>
  <c r="AF33" i="1"/>
  <c r="AG33" i="1"/>
  <c r="AG32" i="1"/>
  <c r="AD32" i="1"/>
  <c r="AE32" i="1" s="1"/>
  <c r="K32" i="1"/>
  <c r="R31" i="1"/>
  <c r="AJ31" i="1"/>
  <c r="AK31" i="1" s="1"/>
  <c r="AF31" i="1"/>
  <c r="AG31" i="1" s="1"/>
  <c r="AJ29" i="1"/>
  <c r="AK29" i="1" s="1"/>
  <c r="AB29" i="1"/>
  <c r="AN29" i="1"/>
  <c r="AM26" i="1"/>
  <c r="Z25" i="1"/>
  <c r="AH25" i="1"/>
  <c r="AF25" i="1"/>
  <c r="AG25" i="1"/>
  <c r="AG24" i="1"/>
  <c r="AD24" i="1"/>
  <c r="AE24" i="1" s="1"/>
  <c r="K24" i="1"/>
  <c r="R23" i="1"/>
  <c r="AJ23" i="1"/>
  <c r="AK23" i="1" s="1"/>
  <c r="AF23" i="1"/>
  <c r="AG23" i="1" s="1"/>
  <c r="AB21" i="1"/>
  <c r="AN21" i="1"/>
  <c r="AM18" i="1"/>
  <c r="AM17" i="1"/>
  <c r="AH17" i="1"/>
  <c r="AB17" i="1"/>
  <c r="AD17" i="1"/>
  <c r="AE17" i="1" s="1"/>
  <c r="AN17" i="1"/>
  <c r="X50" i="1"/>
  <c r="X52" i="2" s="1"/>
  <c r="X52" i="1"/>
  <c r="AB33" i="1"/>
  <c r="AN33" i="1"/>
  <c r="R27" i="1"/>
  <c r="AJ27" i="1"/>
  <c r="AK27" i="1" s="1"/>
  <c r="AF27" i="1"/>
  <c r="AG27" i="1" s="1"/>
  <c r="Z21" i="1"/>
  <c r="AH21" i="1" s="1"/>
  <c r="AF21" i="1"/>
  <c r="AD20" i="1"/>
  <c r="K20" i="1"/>
  <c r="AM20" i="1" s="1"/>
  <c r="R19" i="1"/>
  <c r="AJ19" i="1"/>
  <c r="AK19" i="1" s="1"/>
  <c r="AF19" i="1"/>
  <c r="AG19" i="1" s="1"/>
  <c r="Y48" i="1"/>
  <c r="Y52" i="1" s="1"/>
  <c r="G48" i="1"/>
  <c r="G52" i="1" s="1"/>
  <c r="AF40" i="1"/>
  <c r="AG40" i="1" s="1"/>
  <c r="AM37" i="1"/>
  <c r="AH37" i="1"/>
  <c r="AE36" i="1"/>
  <c r="J36" i="1"/>
  <c r="J35" i="1"/>
  <c r="AD35" i="1"/>
  <c r="AE35" i="1"/>
  <c r="AJ34" i="1"/>
  <c r="AK34" i="1"/>
  <c r="Z34" i="1"/>
  <c r="AH34" i="1"/>
  <c r="AF34" i="1"/>
  <c r="AG34" i="1"/>
  <c r="AD33" i="1"/>
  <c r="AE33" i="1"/>
  <c r="R32" i="1"/>
  <c r="AE31" i="1"/>
  <c r="AG29" i="1"/>
  <c r="AM29" i="1"/>
  <c r="AE28" i="1"/>
  <c r="J28" i="1"/>
  <c r="J27" i="1"/>
  <c r="AD27" i="1"/>
  <c r="AE27" i="1" s="1"/>
  <c r="AJ26" i="1"/>
  <c r="AK26" i="1" s="1"/>
  <c r="Z26" i="1"/>
  <c r="AH26" i="1" s="1"/>
  <c r="AF26" i="1"/>
  <c r="AG26" i="1" s="1"/>
  <c r="AD25" i="1"/>
  <c r="AE25" i="1" s="1"/>
  <c r="R24" i="1"/>
  <c r="AE23" i="1"/>
  <c r="AG21" i="1"/>
  <c r="AM21" i="1"/>
  <c r="AE20" i="1"/>
  <c r="J20" i="1"/>
  <c r="J19" i="1"/>
  <c r="AD19" i="1"/>
  <c r="AE19" i="1"/>
  <c r="AJ18" i="1"/>
  <c r="AK18" i="1"/>
  <c r="Z18" i="1"/>
  <c r="AF18" i="1"/>
  <c r="AG18" i="1" s="1"/>
  <c r="AJ36" i="1"/>
  <c r="AK36" i="1" s="1"/>
  <c r="AJ32" i="1"/>
  <c r="AK32" i="1" s="1"/>
  <c r="AJ28" i="1"/>
  <c r="AK28" i="1" s="1"/>
  <c r="AJ24" i="1"/>
  <c r="AK24" i="1" s="1"/>
  <c r="AJ20" i="1"/>
  <c r="AK20" i="1" s="1"/>
  <c r="AF17" i="1"/>
  <c r="AG17" i="1" s="1"/>
  <c r="R47" i="1"/>
  <c r="AH20" i="1"/>
  <c r="K47" i="1"/>
  <c r="AM28" i="1"/>
  <c r="AH28" i="1"/>
  <c r="AM36" i="1"/>
  <c r="AH36" i="1"/>
  <c r="J47" i="1"/>
  <c r="AM24" i="1"/>
  <c r="AH24" i="1"/>
  <c r="AM32" i="1"/>
  <c r="AH32" i="1"/>
  <c r="AH18" i="1"/>
  <c r="K48" i="1"/>
  <c r="K50" i="1"/>
  <c r="K52" i="2" s="1"/>
  <c r="AM44" i="1"/>
  <c r="Z48" i="1"/>
  <c r="K52" i="1"/>
  <c r="AH27" i="2"/>
  <c r="AH21" i="2"/>
  <c r="Z51" i="2"/>
  <c r="AH35" i="2"/>
  <c r="AH31" i="2"/>
  <c r="AH45" i="2"/>
  <c r="AH38" i="2"/>
  <c r="AH34" i="2"/>
  <c r="AE32" i="2"/>
  <c r="S49" i="2"/>
  <c r="S53" i="2" s="1"/>
  <c r="D54" i="2" s="1"/>
  <c r="AH42" i="2"/>
  <c r="AH29" i="2"/>
  <c r="AH23" i="2"/>
  <c r="J48" i="2"/>
  <c r="AH43" i="2"/>
  <c r="AH37" i="2"/>
  <c r="AH33" i="2"/>
  <c r="AH19" i="2"/>
  <c r="AH30" i="2"/>
  <c r="Z49" i="2"/>
  <c r="AH17" i="2"/>
  <c r="Y51" i="2"/>
  <c r="Y53" i="2" s="1"/>
  <c r="X51" i="2"/>
  <c r="AF47" i="2"/>
  <c r="AG47" i="2"/>
  <c r="AD45" i="2"/>
  <c r="AE45" i="2"/>
  <c r="AF43" i="2"/>
  <c r="AG43" i="2"/>
  <c r="AD41" i="2"/>
  <c r="AE41" i="2"/>
  <c r="AH40" i="2"/>
  <c r="AF39" i="2"/>
  <c r="AG39" i="2" s="1"/>
  <c r="AD37" i="2"/>
  <c r="AE37" i="2" s="1"/>
  <c r="R37" i="2"/>
  <c r="K36" i="2"/>
  <c r="AH36" i="2"/>
  <c r="AF35" i="2"/>
  <c r="AG35" i="2"/>
  <c r="AD33" i="2"/>
  <c r="AE33" i="2"/>
  <c r="R33" i="2"/>
  <c r="R48" i="2"/>
  <c r="K32" i="2"/>
  <c r="AH32" i="2"/>
  <c r="AF31" i="2"/>
  <c r="AG31" i="2"/>
  <c r="AD29" i="2"/>
  <c r="AE29" i="2"/>
  <c r="K28" i="2"/>
  <c r="AH28" i="2"/>
  <c r="AF27" i="2"/>
  <c r="AG27" i="2"/>
  <c r="AD25" i="2"/>
  <c r="AE25" i="2"/>
  <c r="K24" i="2"/>
  <c r="AH24" i="2"/>
  <c r="AF23" i="2"/>
  <c r="AG23" i="2"/>
  <c r="AD21" i="2"/>
  <c r="AE21" i="2"/>
  <c r="K20" i="2"/>
  <c r="AH20" i="2"/>
  <c r="AF19" i="2"/>
  <c r="AG19" i="2"/>
  <c r="AF46" i="2"/>
  <c r="AG46" i="2"/>
  <c r="AF42" i="2"/>
  <c r="AG42" i="2"/>
  <c r="AF38" i="2"/>
  <c r="AG38" i="2"/>
  <c r="AF34" i="2"/>
  <c r="AG34" i="2"/>
  <c r="AF30" i="2"/>
  <c r="AG30" i="2"/>
  <c r="AF26" i="2"/>
  <c r="AG26" i="2"/>
  <c r="AD47" i="2"/>
  <c r="AE47" i="2"/>
  <c r="AD43" i="2"/>
  <c r="AE43" i="2"/>
  <c r="AD39" i="2"/>
  <c r="AE39" i="2"/>
  <c r="AD35" i="2"/>
  <c r="AE35" i="2"/>
  <c r="AD31" i="2"/>
  <c r="AE31" i="2"/>
  <c r="AD27" i="2"/>
  <c r="AE27" i="2"/>
  <c r="AD23" i="2"/>
  <c r="AE23" i="2"/>
  <c r="AF21" i="2"/>
  <c r="AG21" i="2"/>
  <c r="AD19" i="2"/>
  <c r="AE19" i="2"/>
  <c r="AF17" i="2"/>
  <c r="AG17" i="2"/>
  <c r="K49" i="2"/>
  <c r="K48" i="2"/>
  <c r="K53" i="2"/>
  <c r="Z50" i="1" l="1"/>
  <c r="Z52" i="2" s="1"/>
  <c r="Z53" i="2" s="1"/>
  <c r="AH40" i="1"/>
  <c r="AM30" i="1"/>
  <c r="AH30" i="1"/>
  <c r="AH27" i="1"/>
  <c r="S47" i="1"/>
  <c r="S48" i="1"/>
  <c r="S52" i="1" s="1"/>
  <c r="D53" i="1" s="1"/>
  <c r="F53" i="1" s="1"/>
  <c r="AH44" i="1"/>
  <c r="G53" i="2"/>
  <c r="X53" i="2"/>
  <c r="H54" i="2"/>
  <c r="D52" i="2"/>
  <c r="D52" i="1"/>
  <c r="O52" i="1"/>
  <c r="H53" i="1"/>
  <c r="AH19" i="1"/>
  <c r="AM19" i="1"/>
  <c r="T53" i="2"/>
  <c r="F54" i="2" s="1"/>
  <c r="D53" i="2"/>
  <c r="Z52" i="1" l="1"/>
</calcChain>
</file>

<file path=xl/sharedStrings.xml><?xml version="1.0" encoding="utf-8"?>
<sst xmlns="http://schemas.openxmlformats.org/spreadsheetml/2006/main" count="512" uniqueCount="157">
  <si>
    <t>Комментарий</t>
  </si>
  <si>
    <t>/  /</t>
  </si>
  <si>
    <t>ООО "CпецПроект Сервис"</t>
  </si>
  <si>
    <t>Ответственный за учет тепловой энергии</t>
  </si>
  <si>
    <t>Гкал</t>
  </si>
  <si>
    <t>т</t>
  </si>
  <si>
    <t>Wсумм</t>
  </si>
  <si>
    <t>Wгвс</t>
  </si>
  <si>
    <t>M2гвс</t>
  </si>
  <si>
    <t>M1гвс</t>
  </si>
  <si>
    <t>M2</t>
  </si>
  <si>
    <t>M1</t>
  </si>
  <si>
    <t>Дата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</si>
  <si>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</si>
  <si>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</si>
  <si>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</si>
  <si>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</si>
  <si>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</si>
  <si>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</si>
  <si>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</si>
  <si>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</si>
  <si>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</si>
  <si>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</si>
  <si>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</si>
  <si>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</si>
  <si>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</si>
  <si>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</si>
  <si>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</si>
  <si>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</si>
  <si>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</si>
  <si>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</si>
  <si>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</si>
  <si>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</si>
  <si>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</si>
  <si>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</si>
  <si>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</si>
  <si>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</si>
  <si>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</si>
  <si>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</si>
  <si>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</si>
  <si>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Тип расчета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</si>
  <si>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</si>
  <si>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</si>
  <si>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</si>
  <si>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</si>
  <si>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</si>
  <si>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</si>
  <si>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</si>
  <si>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</si>
  <si>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</si>
  <si>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</si>
  <si>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</si>
  <si>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</si>
  <si>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P1</t>
  </si>
  <si>
    <t>t1</t>
  </si>
  <si>
    <t>n</t>
  </si>
  <si>
    <t>НС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</si>
  <si>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4.4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5.23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</si>
  <si>
    <t>0.7</t>
  </si>
  <si>
    <t>0.28</t>
  </si>
  <si>
    <t>ТЭМ-212 25</t>
  </si>
  <si>
    <t>Тр. подпитки (V5)</t>
  </si>
  <si>
    <t>7</t>
  </si>
  <si>
    <t>тр.цирк. ГВС</t>
  </si>
  <si>
    <t>36</t>
  </si>
  <si>
    <t>0.48</t>
  </si>
  <si>
    <t>ПРЭМ-32-В1-F 50</t>
  </si>
  <si>
    <t>Обратн.тр.</t>
  </si>
  <si>
    <t>15</t>
  </si>
  <si>
    <t>0.2</t>
  </si>
  <si>
    <t>ПРЭМ-32-D 32</t>
  </si>
  <si>
    <t>тр-д. ГВС</t>
  </si>
  <si>
    <t>ПРЭМ-50-D 50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</si>
  <si>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</si>
  <si>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</si>
  <si>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</si>
  <si>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</si>
  <si>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24966</t>
    </r>
  </si>
  <si>
    <t>Режим(схема): 2;0</t>
  </si>
  <si>
    <t>Источник теплоты: ТЭЦ-14</t>
  </si>
  <si>
    <t>21749-1</t>
  </si>
  <si>
    <t>Договор</t>
  </si>
  <si>
    <t>СИ-3</t>
  </si>
  <si>
    <t>Схема теплоснабжения: Двухтрубная с циркуляцией ГВС  независимая</t>
  </si>
  <si>
    <t xml:space="preserve">Оборонная, 22 ИТП2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</si>
  <si>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</si>
  <si>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</si>
  <si>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</si>
  <si>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</si>
  <si>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</si>
  <si>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</si>
  <si>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</si>
  <si>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</si>
  <si>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 xml:space="preserve"> 19;</t>
  </si>
  <si>
    <t>24.09.17</t>
  </si>
  <si>
    <t>25.09.17</t>
  </si>
  <si>
    <t>26.09.17</t>
  </si>
  <si>
    <t>27.09.17</t>
  </si>
  <si>
    <t>28.09.17</t>
  </si>
  <si>
    <t>29.09.17</t>
  </si>
  <si>
    <t>30.09.17</t>
  </si>
  <si>
    <t>01.10.17</t>
  </si>
  <si>
    <t>02.10.17</t>
  </si>
  <si>
    <t>03.10.17</t>
  </si>
  <si>
    <t>04.10.17</t>
  </si>
  <si>
    <t>05.10.17</t>
  </si>
  <si>
    <t>06.10.17</t>
  </si>
  <si>
    <t>07.10.17</t>
  </si>
  <si>
    <t>08.10.17</t>
  </si>
  <si>
    <t>09.10.17</t>
  </si>
  <si>
    <t>8;9;14;16;18; 14;19;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</si>
  <si>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</si>
  <si>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</si>
  <si>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</si>
  <si>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</si>
  <si>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</si>
  <si>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</si>
  <si>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</si>
  <si>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</si>
  <si>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</si>
  <si>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</si>
  <si>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</si>
  <si>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</si>
  <si>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</si>
  <si>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0</t>
  </si>
  <si>
    <t>Заявка: 02/147-2869 от 17.10.17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</si>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</sst>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44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</cellStyleXfs>
  <cellXfs count="90">
    <xf numFmtId="0" fontId="0" fillId="0" borderId="0" xfId="0"/>
    <xf numFmtId="0" fontId="2" fillId="0" borderId="0" xfId="5" applyNumberFormat="1" applyFont="1" applyFill="1" applyBorder="1" applyAlignment="1" applyProtection="1"/>
    <xf numFmtId="0" fontId="2" fillId="0" borderId="0" xfId="4" applyNumberFormat="1" applyFont="1" applyFill="1" applyBorder="1" applyAlignment="1" applyProtection="1"/>
    <xf numFmtId="0" fontId="2" fillId="0" borderId="0" xfId="5" applyFill="1" applyAlignment="1">
      <alignment horizontal="center"/>
    </xf>
    <xf numFmtId="0" fontId="3" fillId="0" borderId="0" xfId="5" applyNumberFormat="1" applyFont="1" applyFill="1" applyBorder="1" applyAlignment="1" applyProtection="1"/>
    <xf numFmtId="0" fontId="3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5" applyFont="1" applyFill="1"/>
    <xf numFmtId="0" fontId="2" fillId="0" borderId="0" xfId="5" applyFill="1"/>
    <xf numFmtId="0" fontId="7" fillId="0" borderId="0" xfId="5" applyFont="1" applyFill="1"/>
    <xf numFmtId="0" fontId="8" fillId="0" borderId="0" xfId="5" applyFont="1" applyFill="1"/>
    <xf numFmtId="0" fontId="9" fillId="0" borderId="0" xfId="5" applyFont="1" applyFill="1"/>
    <xf numFmtId="0" fontId="2" fillId="0" borderId="0" xfId="4" applyFont="1" applyFill="1"/>
    <xf numFmtId="0" fontId="10" fillId="0" borderId="0" xfId="5" applyFont="1" applyFill="1" applyAlignment="1">
      <alignment horizontal="center"/>
    </xf>
    <xf numFmtId="165" fontId="10" fillId="0" borderId="0" xfId="5" applyNumberFormat="1" applyFont="1" applyFill="1" applyAlignment="1">
      <alignment horizontal="center"/>
    </xf>
    <xf numFmtId="0" fontId="2" fillId="0" borderId="0" xfId="5" applyNumberFormat="1" applyFont="1" applyFill="1" applyBorder="1" applyAlignment="1" applyProtection="1">
      <alignment horizontal="right"/>
    </xf>
    <xf numFmtId="165" fontId="2" fillId="0" borderId="0" xfId="5" applyNumberFormat="1" applyFill="1" applyAlignment="1">
      <alignment horizontal="right"/>
    </xf>
    <xf numFmtId="0" fontId="2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" fontId="12" fillId="0" borderId="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alignment horizontal="right"/>
    </xf>
    <xf numFmtId="165" fontId="2" fillId="0" borderId="1" xfId="5" applyNumberFormat="1" applyFill="1" applyBorder="1" applyAlignment="1">
      <alignment horizontal="right"/>
    </xf>
    <xf numFmtId="0" fontId="2" fillId="0" borderId="1" xfId="5" applyFill="1" applyBorder="1" applyAlignment="1">
      <alignment horizontal="right"/>
    </xf>
    <xf numFmtId="0" fontId="2" fillId="0" borderId="1" xfId="5" applyFill="1" applyBorder="1"/>
    <xf numFmtId="165" fontId="2" fillId="0" borderId="0" xfId="5" applyNumberFormat="1" applyFill="1" applyAlignment="1">
      <alignment horizontal="center"/>
    </xf>
    <xf numFmtId="166" fontId="2" fillId="0" borderId="1" xfId="5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 applyProtection="1">
      <alignment horizontal="center"/>
    </xf>
    <xf numFmtId="166" fontId="16" fillId="0" borderId="0" xfId="5" applyNumberFormat="1" applyFont="1" applyFill="1" applyAlignment="1">
      <alignment horizontal="center"/>
    </xf>
    <xf numFmtId="2" fontId="3" fillId="0" borderId="0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Alignment="1">
      <alignment horizontal="center"/>
    </xf>
    <xf numFmtId="166" fontId="17" fillId="0" borderId="0" xfId="5" applyNumberFormat="1" applyFont="1" applyFill="1" applyAlignment="1">
      <alignment horizontal="center"/>
    </xf>
    <xf numFmtId="2" fontId="4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2" fontId="18" fillId="0" borderId="0" xfId="5" applyNumberFormat="1" applyFont="1" applyFill="1" applyAlignment="1">
      <alignment horizontal="center"/>
    </xf>
    <xf numFmtId="165" fontId="18" fillId="0" borderId="0" xfId="5" applyNumberFormat="1" applyFont="1" applyFill="1" applyAlignment="1">
      <alignment horizontal="center"/>
    </xf>
    <xf numFmtId="2" fontId="19" fillId="0" borderId="0" xfId="3" applyNumberFormat="1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>
      <alignment horizontal="center"/>
    </xf>
    <xf numFmtId="165" fontId="2" fillId="0" borderId="1" xfId="3" applyNumberFormat="1" applyFill="1" applyBorder="1" applyAlignment="1">
      <alignment horizontal="right"/>
    </xf>
    <xf numFmtId="0" fontId="2" fillId="0" borderId="1" xfId="4" applyFill="1" applyBorder="1" applyAlignment="1">
      <alignment horizontal="left"/>
    </xf>
    <xf numFmtId="164" fontId="21" fillId="0" borderId="2" xfId="6" applyNumberFormat="1" applyFont="1" applyFill="1" applyBorder="1" applyAlignment="1">
      <alignment horizontal="right"/>
    </xf>
    <xf numFmtId="0" fontId="10" fillId="0" borderId="0" xfId="5" applyFont="1" applyFill="1"/>
    <xf numFmtId="0" fontId="22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30" fillId="2" borderId="0" xfId="3" applyNumberFormat="1" applyFont="1" applyFill="1" applyBorder="1" applyAlignment="1" applyProtection="1">
      <alignment horizontal="center"/>
    </xf>
    <xf numFmtId="0" fontId="31" fillId="0" borderId="0" xfId="5" applyFont="1" applyFill="1" applyAlignment="1">
      <alignment horizontal="center"/>
    </xf>
    <xf numFmtId="0" fontId="22" fillId="0" borderId="0" xfId="3" applyNumberFormat="1" applyFont="1" applyFill="1" applyBorder="1" applyAlignment="1" applyProtection="1">
      <alignment horizontal="center"/>
    </xf>
    <xf numFmtId="0" fontId="32" fillId="0" borderId="0" xfId="2" applyFont="1" applyFill="1" applyAlignment="1">
      <alignment horizontal="center"/>
    </xf>
    <xf numFmtId="0" fontId="33" fillId="0" borderId="0" xfId="5" applyNumberFormat="1" applyFont="1" applyFill="1" applyBorder="1" applyAlignment="1" applyProtection="1"/>
    <xf numFmtId="0" fontId="33" fillId="0" borderId="0" xfId="5" applyFont="1" applyFill="1" applyAlignment="1">
      <alignment horizontal="center"/>
    </xf>
    <xf numFmtId="0" fontId="34" fillId="0" borderId="0" xfId="5" applyNumberFormat="1" applyFont="1" applyFill="1" applyBorder="1" applyAlignment="1" applyProtection="1"/>
    <xf numFmtId="0" fontId="34" fillId="0" borderId="0" xfId="5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4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5" applyFont="1" applyFill="1" applyAlignment="1">
      <alignment horizontal="left"/>
    </xf>
    <xf numFmtId="0" fontId="7" fillId="0" borderId="0" xfId="3" applyFont="1" applyFill="1"/>
    <xf numFmtId="0" fontId="21" fillId="0" borderId="0" xfId="0" applyFont="1" applyFill="1" applyAlignment="1">
      <alignment horizontal="right"/>
    </xf>
    <xf numFmtId="14" fontId="40" fillId="0" borderId="0" xfId="3" applyNumberFormat="1" applyFont="1" applyFill="1" applyAlignment="1">
      <alignment horizontal="left"/>
    </xf>
    <xf numFmtId="0" fontId="41" fillId="0" borderId="0" xfId="3" applyFont="1" applyFill="1" applyAlignment="1">
      <alignment horizontal="right"/>
    </xf>
    <xf numFmtId="0" fontId="7" fillId="0" borderId="0" xfId="5" applyFont="1" applyFill="1" applyAlignment="1">
      <alignment horizontal="right"/>
    </xf>
    <xf numFmtId="0" fontId="42" fillId="0" borderId="0" xfId="0" applyFont="1" applyFill="1"/>
    <xf numFmtId="0" fontId="2" fillId="0" borderId="0" xfId="5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5" applyFont="1" applyFill="1" applyAlignment="1">
      <alignment horizontal="right"/>
    </xf>
    <xf numFmtId="165" fontId="2" fillId="3" borderId="1" xfId="5" applyNumberFormat="1" applyFill="1" applyBorder="1" applyAlignment="1">
      <alignment horizontal="right"/>
    </xf>
    <xf numFmtId="0" fontId="1" fillId="0" borderId="0" xfId="5" applyNumberFormat="1" applyFont="1" applyFill="1" applyBorder="1" applyAlignment="1" applyProtection="1"/>
    <xf numFmtId="0" fontId="1" fillId="0" borderId="0" xfId="5" applyFont="1" applyFill="1" applyAlignment="1">
      <alignment horizontal="center"/>
    </xf>
    <xf numFmtId="0" fontId="1" fillId="0" borderId="0" xfId="0" applyFont="1" applyFill="1"/>
  </cellXfs>
  <cellStyles count="7">
    <cellStyle name="Обычный" xfId="0" builtinId="0"/>
    <cellStyle name="Обычный 2" xfId="1"/>
    <cellStyle name="Обычный_ООО_ЖКС_№_1_Московского_района_18158 21_12_2013_11_36_32" xfId="2"/>
    <cellStyle name="Обычный_СИ-1 (закрытая) - пример" xfId="3"/>
    <cellStyle name="Обычный_СИ-2 (2-х труб. с ГВС) - пример" xfId="4"/>
    <cellStyle name="Обычный_СИ-3 (2-х труб. с ГВС и цир.) - пример" xfId="5"/>
    <cellStyle name="Обычный_Шаблон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A31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91</v>
      </c>
      <c r="E1" s="13"/>
      <c r="F1" s="13"/>
      <c r="G1" s="13"/>
      <c r="H1" s="13"/>
      <c r="I1" s="13"/>
      <c r="J1" s="85" t="s">
        <v>90</v>
      </c>
      <c r="K1" s="84" t="str">
        <f>A17</f>
        <v>23.09.17</v>
      </c>
      <c r="L1" s="85" t="s">
        <v>89</v>
      </c>
      <c r="M1" s="84">
        <f>K1+DAY(SUM(C17:C46)/24-1)</f>
        <v>43030</v>
      </c>
    </row>
    <row r="2" spans="1:40" x14ac:dyDescent="0.2">
      <c r="A2" s="1" t="s">
        <v>88</v>
      </c>
      <c r="B2" s="74" t="s">
        <v>87</v>
      </c>
      <c r="R2" s="1" t="s">
        <v>86</v>
      </c>
    </row>
    <row r="3" spans="1:40" x14ac:dyDescent="0.2">
      <c r="A3" s="1" t="s">
        <v>85</v>
      </c>
      <c r="B3" s="74" t="s">
        <v>84</v>
      </c>
      <c r="L3" s="74" t="s">
        <v>83</v>
      </c>
      <c r="U3" s="83" t="s">
        <v>82</v>
      </c>
    </row>
    <row r="4" spans="1:40" ht="3.75" customHeight="1" x14ac:dyDescent="0.2"/>
    <row r="5" spans="1:40" ht="15.75" customHeight="1" x14ac:dyDescent="0.25">
      <c r="A5" s="13" t="s">
        <v>81</v>
      </c>
      <c r="B5" s="82" t="s">
        <v>80</v>
      </c>
      <c r="F5" s="81"/>
      <c r="G5" s="80"/>
      <c r="H5" s="79"/>
      <c r="L5" s="74" t="s">
        <v>79</v>
      </c>
      <c r="U5" s="78" t="s">
        <v>78</v>
      </c>
    </row>
    <row r="6" spans="1:40" ht="15.75" customHeight="1" x14ac:dyDescent="0.25">
      <c r="A6" s="77" t="s">
        <v>77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76</v>
      </c>
      <c r="C8" s="74"/>
      <c r="D8" s="7" t="s">
        <v>75</v>
      </c>
      <c r="E8" s="7" t="s">
        <v>74</v>
      </c>
      <c r="J8" s="74" t="s">
        <v>76</v>
      </c>
      <c r="K8" s="74"/>
      <c r="L8" s="7" t="s">
        <v>75</v>
      </c>
      <c r="M8" s="7" t="s">
        <v>74</v>
      </c>
      <c r="AJ8" s="70"/>
      <c r="AK8" s="70"/>
    </row>
    <row r="9" spans="1:40" s="2" customFormat="1" x14ac:dyDescent="0.2">
      <c r="A9" s="73" t="s">
        <v>73</v>
      </c>
      <c r="B9" s="72" t="s">
        <v>72</v>
      </c>
      <c r="C9" s="74"/>
      <c r="D9" s="71" t="s">
        <v>65</v>
      </c>
      <c r="E9" s="71" t="s">
        <v>64</v>
      </c>
      <c r="H9" s="73" t="s">
        <v>71</v>
      </c>
      <c r="I9" s="7"/>
      <c r="J9" s="72" t="s">
        <v>70</v>
      </c>
      <c r="K9" s="72"/>
      <c r="L9" s="71" t="s">
        <v>69</v>
      </c>
      <c r="M9" s="71" t="s">
        <v>68</v>
      </c>
      <c r="AJ9" s="70"/>
      <c r="AK9" s="70"/>
    </row>
    <row r="10" spans="1:40" s="2" customFormat="1" x14ac:dyDescent="0.2">
      <c r="A10" s="73" t="s">
        <v>67</v>
      </c>
      <c r="B10" s="72" t="s">
        <v>66</v>
      </c>
      <c r="C10" s="74"/>
      <c r="D10" s="71" t="s">
        <v>65</v>
      </c>
      <c r="E10" s="71" t="s">
        <v>64</v>
      </c>
      <c r="H10" s="73" t="s">
        <v>63</v>
      </c>
      <c r="I10" s="7"/>
      <c r="J10" s="72" t="s">
        <v>60</v>
      </c>
      <c r="K10" s="72"/>
      <c r="L10" s="71" t="s">
        <v>59</v>
      </c>
      <c r="M10" s="71" t="s">
        <v>62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38</v>
      </c>
    </row>
    <row r="15" spans="1:40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  <c r="AJ15" s="51" t="s">
        <v>37</v>
      </c>
      <c r="AM15" s="60" t="s">
        <v>29</v>
      </c>
      <c r="AN15" s="59" t="s">
        <v>32</v>
      </c>
    </row>
    <row r="16" spans="1:40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  <c r="AJ16" s="51" t="s">
        <v>27</v>
      </c>
      <c r="AK16" s="4" t="s">
        <v>28</v>
      </c>
      <c r="AM16" s="50" t="s">
        <v>27</v>
      </c>
      <c r="AN16" s="49" t="s">
        <v>27</v>
      </c>
    </row>
    <row r="17" spans="1:40" x14ac:dyDescent="0.2">
      <c r="A17" s="47" t="s">
        <v>92</v>
      </c>
      <c r="B17" s="46" t="s">
        <v>93</v>
      </c>
      <c r="C17" s="29">
        <v>24</v>
      </c>
      <c r="D17" s="27">
        <v>133.71299999999999</v>
      </c>
      <c r="E17" s="28">
        <v>69.599999999999994</v>
      </c>
      <c r="F17" s="28">
        <v>7.2</v>
      </c>
      <c r="G17" s="27">
        <v>117.923</v>
      </c>
      <c r="H17" s="28">
        <v>44.5</v>
      </c>
      <c r="I17" s="28">
        <v>4.5999999999999996</v>
      </c>
      <c r="J17" s="31">
        <f t="shared" ref="J17:J40" si="0">E17-H17</f>
        <v>25.099999999999994</v>
      </c>
      <c r="K17" s="45">
        <f t="shared" ref="K17:K40" si="1">ROUND(D17-G17,3)</f>
        <v>15.79</v>
      </c>
      <c r="L17" s="27">
        <v>49.72</v>
      </c>
      <c r="M17" s="28">
        <v>69.599999999999994</v>
      </c>
      <c r="N17" s="28" t="s">
        <v>124</v>
      </c>
      <c r="O17" s="27">
        <v>36.47</v>
      </c>
      <c r="P17" s="28">
        <v>54.7</v>
      </c>
      <c r="Q17" s="28" t="s">
        <v>124</v>
      </c>
      <c r="R17" s="31">
        <f t="shared" ref="R17:R37" si="2">M17-P17</f>
        <v>14.899999999999991</v>
      </c>
      <c r="S17" s="45">
        <f t="shared" ref="S17:S37" si="3">ROUND(L17-O17,3)</f>
        <v>13.25</v>
      </c>
      <c r="T17" s="27">
        <v>1.4159999999999999</v>
      </c>
      <c r="U17" s="27">
        <v>4.0599999999999996</v>
      </c>
      <c r="V17" s="1" t="s">
        <v>26</v>
      </c>
      <c r="X17" s="44">
        <v>48.64</v>
      </c>
      <c r="Y17" s="44">
        <v>35.960999999999999</v>
      </c>
      <c r="Z17" s="16">
        <f t="shared" ref="Z17:Z46" si="4">ROUND(X17-Y17,3)</f>
        <v>12.679</v>
      </c>
      <c r="AA17" s="16"/>
      <c r="AB17" s="43">
        <f t="shared" ref="AB17:AB46" si="5">(G17-Y17)/24</f>
        <v>3.4150833333333335</v>
      </c>
      <c r="AC17" s="15"/>
      <c r="AD17" s="42">
        <f t="shared" ref="AD17:AD46" si="6">ROUND((D17*E17-G17*H17)/1000,3)</f>
        <v>4.0590000000000002</v>
      </c>
      <c r="AE17" s="41">
        <f t="shared" ref="AE17:AE46" si="7">U17-AD17</f>
        <v>9.9999999999944578E-4</v>
      </c>
      <c r="AF17" s="40">
        <f t="shared" ref="AF17:AF46" si="8">ROUND((M17*X17-P17*Y17)/1000,3)</f>
        <v>1.4179999999999999</v>
      </c>
      <c r="AG17" s="39">
        <f t="shared" ref="AG17:AG46" si="9">T17-AF17</f>
        <v>-2.0000000000000018E-3</v>
      </c>
      <c r="AH17" s="38">
        <f t="shared" ref="AH17:AH46" si="10">(K17-Z17)/G17*100</f>
        <v>2.6381621905819888</v>
      </c>
      <c r="AJ17" s="37">
        <f t="shared" ref="AJ17:AJ46" si="11">ROUND((M17*X17+P17*Y17)/1000,3)</f>
        <v>5.3520000000000003</v>
      </c>
      <c r="AK17" s="36">
        <f t="shared" ref="AK17:AK46" si="12">T17-AJ17</f>
        <v>-3.9360000000000004</v>
      </c>
      <c r="AM17" s="35">
        <f t="shared" ref="AM17:AM46" si="13">(K17-X17-Y17)/G17*100</f>
        <v>-58.352484248195857</v>
      </c>
      <c r="AN17" s="34">
        <f t="shared" ref="AN17:AN46" si="14">G17/24</f>
        <v>4.9134583333333337</v>
      </c>
    </row>
    <row r="18" spans="1:40" x14ac:dyDescent="0.2">
      <c r="A18" s="47" t="s">
        <v>94</v>
      </c>
      <c r="B18" s="46" t="s">
        <v>93</v>
      </c>
      <c r="C18" s="29">
        <v>24</v>
      </c>
      <c r="D18" s="27">
        <v>132.893</v>
      </c>
      <c r="E18" s="28">
        <v>68.099999999999994</v>
      </c>
      <c r="F18" s="28">
        <v>7.3</v>
      </c>
      <c r="G18" s="27">
        <v>114.253</v>
      </c>
      <c r="H18" s="28">
        <v>44.5</v>
      </c>
      <c r="I18" s="28">
        <v>4.5</v>
      </c>
      <c r="J18" s="31">
        <f t="shared" si="0"/>
        <v>23.599999999999994</v>
      </c>
      <c r="K18" s="45">
        <f t="shared" si="1"/>
        <v>18.64</v>
      </c>
      <c r="L18" s="27">
        <v>54.110999999999997</v>
      </c>
      <c r="M18" s="28">
        <v>68</v>
      </c>
      <c r="N18" s="28" t="s">
        <v>124</v>
      </c>
      <c r="O18" s="27">
        <v>38.130000000000003</v>
      </c>
      <c r="P18" s="28">
        <v>54.8</v>
      </c>
      <c r="Q18" s="28" t="s">
        <v>124</v>
      </c>
      <c r="R18" s="31">
        <f t="shared" si="2"/>
        <v>13.200000000000003</v>
      </c>
      <c r="S18" s="45">
        <f t="shared" si="3"/>
        <v>15.981</v>
      </c>
      <c r="T18" s="27">
        <v>1.544</v>
      </c>
      <c r="U18" s="27">
        <v>3.9809999999999999</v>
      </c>
      <c r="V18" s="1" t="s">
        <v>26</v>
      </c>
      <c r="X18" s="44">
        <v>52.981999999999999</v>
      </c>
      <c r="Y18" s="44">
        <v>37.595999999999997</v>
      </c>
      <c r="Z18" s="16">
        <f t="shared" si="4"/>
        <v>15.385999999999999</v>
      </c>
      <c r="AA18" s="16"/>
      <c r="AB18" s="43">
        <f t="shared" si="5"/>
        <v>3.1940416666666671</v>
      </c>
      <c r="AC18" s="15"/>
      <c r="AD18" s="42">
        <f t="shared" si="6"/>
        <v>3.9660000000000002</v>
      </c>
      <c r="AE18" s="41">
        <f t="shared" si="7"/>
        <v>1.499999999999968E-2</v>
      </c>
      <c r="AF18" s="40">
        <f t="shared" si="8"/>
        <v>1.5429999999999999</v>
      </c>
      <c r="AG18" s="39">
        <f t="shared" si="9"/>
        <v>1.0000000000001119E-3</v>
      </c>
      <c r="AH18" s="38">
        <f t="shared" si="10"/>
        <v>2.8480652586802981</v>
      </c>
      <c r="AJ18" s="37">
        <f t="shared" si="11"/>
        <v>5.6630000000000003</v>
      </c>
      <c r="AK18" s="36">
        <f t="shared" si="12"/>
        <v>-4.1189999999999998</v>
      </c>
      <c r="AM18" s="35">
        <f t="shared" si="13"/>
        <v>-62.96377338013005</v>
      </c>
      <c r="AN18" s="34">
        <f t="shared" si="14"/>
        <v>4.7605416666666667</v>
      </c>
    </row>
    <row r="19" spans="1:40" x14ac:dyDescent="0.2">
      <c r="A19" s="47" t="s">
        <v>95</v>
      </c>
      <c r="B19" s="46" t="s">
        <v>93</v>
      </c>
      <c r="C19" s="29">
        <v>24</v>
      </c>
      <c r="D19" s="27">
        <v>123.339</v>
      </c>
      <c r="E19" s="28">
        <v>67.900000000000006</v>
      </c>
      <c r="F19" s="28">
        <v>7.3</v>
      </c>
      <c r="G19" s="27">
        <v>107.093</v>
      </c>
      <c r="H19" s="28">
        <v>44.2</v>
      </c>
      <c r="I19" s="28">
        <v>4.5</v>
      </c>
      <c r="J19" s="31">
        <f t="shared" si="0"/>
        <v>23.700000000000003</v>
      </c>
      <c r="K19" s="45">
        <f t="shared" si="1"/>
        <v>16.245999999999999</v>
      </c>
      <c r="L19" s="27">
        <v>51.075000000000003</v>
      </c>
      <c r="M19" s="28">
        <v>67.900000000000006</v>
      </c>
      <c r="N19" s="28" t="s">
        <v>124</v>
      </c>
      <c r="O19" s="27">
        <v>37.29</v>
      </c>
      <c r="P19" s="28">
        <v>54.2</v>
      </c>
      <c r="Q19" s="28" t="s">
        <v>124</v>
      </c>
      <c r="R19" s="31">
        <f t="shared" si="2"/>
        <v>13.700000000000003</v>
      </c>
      <c r="S19" s="45">
        <f t="shared" si="3"/>
        <v>13.785</v>
      </c>
      <c r="T19" s="27">
        <v>1.403</v>
      </c>
      <c r="U19" s="27">
        <v>3.6539999999999999</v>
      </c>
      <c r="V19" s="1" t="s">
        <v>26</v>
      </c>
      <c r="X19" s="44">
        <v>50.012999999999998</v>
      </c>
      <c r="Y19" s="44">
        <v>36.779000000000003</v>
      </c>
      <c r="Z19" s="16">
        <f t="shared" si="4"/>
        <v>13.234</v>
      </c>
      <c r="AA19" s="16"/>
      <c r="AB19" s="43">
        <f t="shared" si="5"/>
        <v>2.9297499999999999</v>
      </c>
      <c r="AC19" s="15"/>
      <c r="AD19" s="42">
        <f t="shared" si="6"/>
        <v>3.641</v>
      </c>
      <c r="AE19" s="41">
        <f t="shared" si="7"/>
        <v>1.2999999999999901E-2</v>
      </c>
      <c r="AF19" s="40">
        <f t="shared" si="8"/>
        <v>1.4019999999999999</v>
      </c>
      <c r="AG19" s="39">
        <f t="shared" si="9"/>
        <v>1.0000000000001119E-3</v>
      </c>
      <c r="AH19" s="38">
        <f t="shared" si="10"/>
        <v>2.8125087540735607</v>
      </c>
      <c r="AJ19" s="37">
        <f t="shared" si="11"/>
        <v>5.3890000000000002</v>
      </c>
      <c r="AK19" s="36">
        <f t="shared" si="12"/>
        <v>-3.9860000000000002</v>
      </c>
      <c r="AM19" s="35">
        <f t="shared" si="13"/>
        <v>-65.873586508922145</v>
      </c>
      <c r="AN19" s="34">
        <f t="shared" si="14"/>
        <v>4.4622083333333338</v>
      </c>
    </row>
    <row r="20" spans="1:40" x14ac:dyDescent="0.2">
      <c r="A20" s="47" t="s">
        <v>96</v>
      </c>
      <c r="B20" s="46" t="s">
        <v>93</v>
      </c>
      <c r="C20" s="29">
        <v>24</v>
      </c>
      <c r="D20" s="27">
        <v>118.634</v>
      </c>
      <c r="E20" s="28">
        <v>68.400000000000006</v>
      </c>
      <c r="F20" s="28">
        <v>7.2</v>
      </c>
      <c r="G20" s="27">
        <v>103.812</v>
      </c>
      <c r="H20" s="28">
        <v>44.2</v>
      </c>
      <c r="I20" s="28">
        <v>4.5999999999999996</v>
      </c>
      <c r="J20" s="31">
        <f t="shared" si="0"/>
        <v>24.200000000000003</v>
      </c>
      <c r="K20" s="45">
        <f t="shared" si="1"/>
        <v>14.821999999999999</v>
      </c>
      <c r="L20" s="27">
        <v>49.622999999999998</v>
      </c>
      <c r="M20" s="28">
        <v>68.3</v>
      </c>
      <c r="N20" s="28" t="s">
        <v>124</v>
      </c>
      <c r="O20" s="27">
        <v>37.33</v>
      </c>
      <c r="P20" s="28">
        <v>54.3</v>
      </c>
      <c r="Q20" s="28" t="s">
        <v>124</v>
      </c>
      <c r="R20" s="31">
        <f t="shared" si="2"/>
        <v>14</v>
      </c>
      <c r="S20" s="45">
        <f t="shared" si="3"/>
        <v>12.292999999999999</v>
      </c>
      <c r="T20" s="27">
        <v>1.321</v>
      </c>
      <c r="U20" s="27">
        <v>3.5339999999999998</v>
      </c>
      <c r="V20" s="1" t="s">
        <v>26</v>
      </c>
      <c r="X20" s="44">
        <v>48.579000000000001</v>
      </c>
      <c r="Y20" s="44">
        <v>36.816000000000003</v>
      </c>
      <c r="Z20" s="16">
        <f t="shared" si="4"/>
        <v>11.763</v>
      </c>
      <c r="AA20" s="16"/>
      <c r="AB20" s="43">
        <f t="shared" si="5"/>
        <v>2.7914999999999996</v>
      </c>
      <c r="AC20" s="15"/>
      <c r="AD20" s="42">
        <f t="shared" si="6"/>
        <v>3.5259999999999998</v>
      </c>
      <c r="AE20" s="41">
        <f t="shared" si="7"/>
        <v>8.0000000000000071E-3</v>
      </c>
      <c r="AF20" s="40">
        <f t="shared" si="8"/>
        <v>1.319</v>
      </c>
      <c r="AG20" s="39">
        <f t="shared" si="9"/>
        <v>2.0000000000000018E-3</v>
      </c>
      <c r="AH20" s="38">
        <f t="shared" si="10"/>
        <v>2.9466728316572257</v>
      </c>
      <c r="AJ20" s="37">
        <f t="shared" si="11"/>
        <v>5.3170000000000002</v>
      </c>
      <c r="AK20" s="36">
        <f t="shared" si="12"/>
        <v>-3.9960000000000004</v>
      </c>
      <c r="AM20" s="35">
        <f t="shared" si="13"/>
        <v>-67.981543559511437</v>
      </c>
      <c r="AN20" s="34">
        <f t="shared" si="14"/>
        <v>4.3254999999999999</v>
      </c>
    </row>
    <row r="21" spans="1:40" x14ac:dyDescent="0.2">
      <c r="A21" s="47" t="s">
        <v>97</v>
      </c>
      <c r="B21" s="46" t="s">
        <v>93</v>
      </c>
      <c r="C21" s="29">
        <v>24</v>
      </c>
      <c r="D21" s="27">
        <v>121.86799999999999</v>
      </c>
      <c r="E21" s="28">
        <v>67.7</v>
      </c>
      <c r="F21" s="28">
        <v>7</v>
      </c>
      <c r="G21" s="27">
        <v>105.501</v>
      </c>
      <c r="H21" s="28">
        <v>44.2</v>
      </c>
      <c r="I21" s="28">
        <v>4.5999999999999996</v>
      </c>
      <c r="J21" s="31">
        <f t="shared" si="0"/>
        <v>23.5</v>
      </c>
      <c r="K21" s="45">
        <f t="shared" si="1"/>
        <v>16.367000000000001</v>
      </c>
      <c r="L21" s="27">
        <v>52.723999999999997</v>
      </c>
      <c r="M21" s="28">
        <v>67.7</v>
      </c>
      <c r="N21" s="28" t="s">
        <v>124</v>
      </c>
      <c r="O21" s="27">
        <v>39.1</v>
      </c>
      <c r="P21" s="28">
        <v>54.5</v>
      </c>
      <c r="Q21" s="28" t="s">
        <v>124</v>
      </c>
      <c r="R21" s="31">
        <f t="shared" si="2"/>
        <v>13.200000000000003</v>
      </c>
      <c r="S21" s="45">
        <f t="shared" si="3"/>
        <v>13.624000000000001</v>
      </c>
      <c r="T21" s="27">
        <v>1.395</v>
      </c>
      <c r="U21" s="27">
        <v>3.5990000000000002</v>
      </c>
      <c r="V21" s="1" t="s">
        <v>26</v>
      </c>
      <c r="X21" s="44">
        <v>51.634</v>
      </c>
      <c r="Y21" s="44">
        <v>38.558999999999997</v>
      </c>
      <c r="Z21" s="16">
        <f t="shared" si="4"/>
        <v>13.074999999999999</v>
      </c>
      <c r="AA21" s="16"/>
      <c r="AB21" s="43">
        <f t="shared" si="5"/>
        <v>2.7892500000000005</v>
      </c>
      <c r="AC21" s="15"/>
      <c r="AD21" s="42">
        <f t="shared" si="6"/>
        <v>3.5870000000000002</v>
      </c>
      <c r="AE21" s="41">
        <f t="shared" si="7"/>
        <v>1.2000000000000011E-2</v>
      </c>
      <c r="AF21" s="40">
        <f t="shared" si="8"/>
        <v>1.3939999999999999</v>
      </c>
      <c r="AG21" s="39">
        <f t="shared" si="9"/>
        <v>1.0000000000001119E-3</v>
      </c>
      <c r="AH21" s="38">
        <f t="shared" si="10"/>
        <v>3.120349570146256</v>
      </c>
      <c r="AJ21" s="37">
        <f t="shared" si="11"/>
        <v>5.5970000000000004</v>
      </c>
      <c r="AK21" s="36">
        <f t="shared" si="12"/>
        <v>-4.202</v>
      </c>
      <c r="AM21" s="35">
        <f t="shared" si="13"/>
        <v>-69.976587899640748</v>
      </c>
      <c r="AN21" s="34">
        <f t="shared" si="14"/>
        <v>4.3958750000000002</v>
      </c>
    </row>
    <row r="22" spans="1:40" x14ac:dyDescent="0.2">
      <c r="A22" s="47" t="s">
        <v>98</v>
      </c>
      <c r="B22" s="46" t="s">
        <v>93</v>
      </c>
      <c r="C22" s="29">
        <v>24</v>
      </c>
      <c r="D22" s="27">
        <v>121.63500000000001</v>
      </c>
      <c r="E22" s="28">
        <v>68.7</v>
      </c>
      <c r="F22" s="28">
        <v>7</v>
      </c>
      <c r="G22" s="27">
        <v>106.324</v>
      </c>
      <c r="H22" s="28">
        <v>44.3</v>
      </c>
      <c r="I22" s="28">
        <v>4.7</v>
      </c>
      <c r="J22" s="31">
        <f t="shared" si="0"/>
        <v>24.400000000000006</v>
      </c>
      <c r="K22" s="45">
        <f t="shared" si="1"/>
        <v>15.311</v>
      </c>
      <c r="L22" s="27">
        <v>50.259</v>
      </c>
      <c r="M22" s="28">
        <v>68.599999999999994</v>
      </c>
      <c r="N22" s="28" t="s">
        <v>124</v>
      </c>
      <c r="O22" s="27">
        <v>37.619999999999997</v>
      </c>
      <c r="P22" s="28">
        <v>54.6</v>
      </c>
      <c r="Q22" s="28" t="s">
        <v>124</v>
      </c>
      <c r="R22" s="31">
        <f t="shared" si="2"/>
        <v>13.999999999999993</v>
      </c>
      <c r="S22" s="45">
        <f t="shared" si="3"/>
        <v>12.638999999999999</v>
      </c>
      <c r="T22" s="27">
        <v>1.35</v>
      </c>
      <c r="U22" s="27">
        <v>3.6429999999999998</v>
      </c>
      <c r="V22" s="1" t="s">
        <v>26</v>
      </c>
      <c r="X22" s="44">
        <v>49.195</v>
      </c>
      <c r="Y22" s="44">
        <v>37.097999999999999</v>
      </c>
      <c r="Z22" s="16">
        <f t="shared" si="4"/>
        <v>12.097</v>
      </c>
      <c r="AA22" s="16"/>
      <c r="AB22" s="43">
        <f t="shared" si="5"/>
        <v>2.8844166666666666</v>
      </c>
      <c r="AC22" s="15"/>
      <c r="AD22" s="42">
        <f t="shared" si="6"/>
        <v>3.6459999999999999</v>
      </c>
      <c r="AE22" s="41">
        <f t="shared" si="7"/>
        <v>-3.0000000000001137E-3</v>
      </c>
      <c r="AF22" s="40">
        <f t="shared" si="8"/>
        <v>1.349</v>
      </c>
      <c r="AG22" s="39">
        <f t="shared" si="9"/>
        <v>1.0000000000001119E-3</v>
      </c>
      <c r="AH22" s="38">
        <f t="shared" si="10"/>
        <v>3.0228358602008956</v>
      </c>
      <c r="AJ22" s="37">
        <f t="shared" si="11"/>
        <v>5.4</v>
      </c>
      <c r="AK22" s="36">
        <f t="shared" si="12"/>
        <v>-4.0500000000000007</v>
      </c>
      <c r="AM22" s="35">
        <f t="shared" si="13"/>
        <v>-66.760091794891082</v>
      </c>
      <c r="AN22" s="34">
        <f t="shared" si="14"/>
        <v>4.4301666666666666</v>
      </c>
    </row>
    <row r="23" spans="1:40" x14ac:dyDescent="0.2">
      <c r="A23" s="47" t="s">
        <v>99</v>
      </c>
      <c r="B23" s="46" t="s">
        <v>93</v>
      </c>
      <c r="C23" s="29">
        <v>24</v>
      </c>
      <c r="D23" s="27">
        <v>126.187</v>
      </c>
      <c r="E23" s="28">
        <v>67.2</v>
      </c>
      <c r="F23" s="28">
        <v>7.1</v>
      </c>
      <c r="G23" s="27">
        <v>110.774</v>
      </c>
      <c r="H23" s="28">
        <v>44.5</v>
      </c>
      <c r="I23" s="28">
        <v>4.5</v>
      </c>
      <c r="J23" s="31">
        <f t="shared" si="0"/>
        <v>22.700000000000003</v>
      </c>
      <c r="K23" s="45">
        <f t="shared" si="1"/>
        <v>15.413</v>
      </c>
      <c r="L23" s="27">
        <v>54.722999999999999</v>
      </c>
      <c r="M23" s="28">
        <v>67.2</v>
      </c>
      <c r="N23" s="28" t="s">
        <v>124</v>
      </c>
      <c r="O23" s="27">
        <v>41.86</v>
      </c>
      <c r="P23" s="28">
        <v>54.8</v>
      </c>
      <c r="Q23" s="28" t="s">
        <v>124</v>
      </c>
      <c r="R23" s="31">
        <f t="shared" si="2"/>
        <v>12.400000000000006</v>
      </c>
      <c r="S23" s="45">
        <f t="shared" si="3"/>
        <v>12.863</v>
      </c>
      <c r="T23" s="27">
        <v>1.341</v>
      </c>
      <c r="U23" s="27">
        <v>3.56</v>
      </c>
      <c r="V23" s="1" t="s">
        <v>26</v>
      </c>
      <c r="X23" s="44">
        <v>53.606999999999999</v>
      </c>
      <c r="Y23" s="44">
        <v>41.274000000000001</v>
      </c>
      <c r="Z23" s="16">
        <f t="shared" si="4"/>
        <v>12.333</v>
      </c>
      <c r="AA23" s="16"/>
      <c r="AB23" s="43">
        <f t="shared" si="5"/>
        <v>2.8958333333333335</v>
      </c>
      <c r="AC23" s="15"/>
      <c r="AD23" s="42">
        <f t="shared" si="6"/>
        <v>3.55</v>
      </c>
      <c r="AE23" s="41">
        <f t="shared" si="7"/>
        <v>1.0000000000000231E-2</v>
      </c>
      <c r="AF23" s="40">
        <f t="shared" si="8"/>
        <v>1.341</v>
      </c>
      <c r="AG23" s="39">
        <f t="shared" si="9"/>
        <v>0</v>
      </c>
      <c r="AH23" s="38">
        <f t="shared" si="10"/>
        <v>2.7804358423456765</v>
      </c>
      <c r="AJ23" s="37">
        <f t="shared" si="11"/>
        <v>5.8639999999999999</v>
      </c>
      <c r="AK23" s="36">
        <f t="shared" si="12"/>
        <v>-4.5229999999999997</v>
      </c>
      <c r="AM23" s="35">
        <f t="shared" si="13"/>
        <v>-71.738855688157884</v>
      </c>
      <c r="AN23" s="34">
        <f t="shared" si="14"/>
        <v>4.6155833333333334</v>
      </c>
    </row>
    <row r="24" spans="1:40" x14ac:dyDescent="0.2">
      <c r="A24" s="47" t="s">
        <v>100</v>
      </c>
      <c r="B24" s="46" t="s">
        <v>86</v>
      </c>
      <c r="C24" s="29">
        <v>24</v>
      </c>
      <c r="D24" s="27">
        <v>123.935</v>
      </c>
      <c r="E24" s="28">
        <v>67.900000000000006</v>
      </c>
      <c r="F24" s="28">
        <v>7.3</v>
      </c>
      <c r="G24" s="27">
        <v>106.48399999999999</v>
      </c>
      <c r="H24" s="28">
        <v>44</v>
      </c>
      <c r="I24" s="28">
        <v>4.4000000000000004</v>
      </c>
      <c r="J24" s="31">
        <f t="shared" si="0"/>
        <v>23.900000000000006</v>
      </c>
      <c r="K24" s="45">
        <f t="shared" si="1"/>
        <v>17.451000000000001</v>
      </c>
      <c r="L24" s="27">
        <v>53.195</v>
      </c>
      <c r="M24" s="28">
        <v>67.900000000000006</v>
      </c>
      <c r="N24" s="28" t="s">
        <v>124</v>
      </c>
      <c r="O24" s="27">
        <v>38.159999999999997</v>
      </c>
      <c r="P24" s="28">
        <v>54.5</v>
      </c>
      <c r="Q24" s="28" t="s">
        <v>124</v>
      </c>
      <c r="R24" s="31">
        <f t="shared" si="2"/>
        <v>13.400000000000006</v>
      </c>
      <c r="S24" s="45">
        <f t="shared" si="3"/>
        <v>15.035</v>
      </c>
      <c r="T24" s="27">
        <v>1.486</v>
      </c>
      <c r="U24" s="27">
        <v>3.74</v>
      </c>
      <c r="V24" s="1" t="s">
        <v>26</v>
      </c>
      <c r="X24" s="44">
        <v>52.09</v>
      </c>
      <c r="Y24" s="44">
        <v>37.631999999999998</v>
      </c>
      <c r="Z24" s="16">
        <f t="shared" si="4"/>
        <v>14.458</v>
      </c>
      <c r="AA24" s="16"/>
      <c r="AB24" s="43">
        <f t="shared" si="5"/>
        <v>2.8688333333333333</v>
      </c>
      <c r="AC24" s="15"/>
      <c r="AD24" s="42">
        <f t="shared" si="6"/>
        <v>3.73</v>
      </c>
      <c r="AE24" s="41">
        <f t="shared" si="7"/>
        <v>1.0000000000000231E-2</v>
      </c>
      <c r="AF24" s="40">
        <f t="shared" si="8"/>
        <v>1.486</v>
      </c>
      <c r="AG24" s="39">
        <f t="shared" si="9"/>
        <v>0</v>
      </c>
      <c r="AH24" s="38">
        <f t="shared" si="10"/>
        <v>2.8107509109349764</v>
      </c>
      <c r="AJ24" s="37">
        <f t="shared" si="11"/>
        <v>5.5880000000000001</v>
      </c>
      <c r="AK24" s="36">
        <f t="shared" si="12"/>
        <v>-4.1020000000000003</v>
      </c>
      <c r="AM24" s="35">
        <f t="shared" si="13"/>
        <v>-67.870290372262502</v>
      </c>
      <c r="AN24" s="34">
        <f t="shared" si="14"/>
        <v>4.4368333333333334</v>
      </c>
    </row>
    <row r="25" spans="1:40" x14ac:dyDescent="0.2">
      <c r="A25" s="47" t="s">
        <v>101</v>
      </c>
      <c r="B25" s="46" t="s">
        <v>93</v>
      </c>
      <c r="C25" s="29">
        <v>24</v>
      </c>
      <c r="D25" s="27">
        <v>126.08799999999999</v>
      </c>
      <c r="E25" s="28">
        <v>68.099999999999994</v>
      </c>
      <c r="F25" s="28">
        <v>7.1</v>
      </c>
      <c r="G25" s="27">
        <v>107.76900000000001</v>
      </c>
      <c r="H25" s="28">
        <v>43.8</v>
      </c>
      <c r="I25" s="28">
        <v>4.5</v>
      </c>
      <c r="J25" s="31">
        <f t="shared" si="0"/>
        <v>24.299999999999997</v>
      </c>
      <c r="K25" s="45">
        <f t="shared" si="1"/>
        <v>18.318999999999999</v>
      </c>
      <c r="L25" s="27">
        <v>52.917999999999999</v>
      </c>
      <c r="M25" s="28">
        <v>68.099999999999994</v>
      </c>
      <c r="N25" s="28" t="s">
        <v>124</v>
      </c>
      <c r="O25" s="27">
        <v>36.94</v>
      </c>
      <c r="P25" s="28">
        <v>54.3</v>
      </c>
      <c r="Q25" s="28" t="s">
        <v>124</v>
      </c>
      <c r="R25" s="31">
        <f t="shared" si="2"/>
        <v>13.799999999999997</v>
      </c>
      <c r="S25" s="45">
        <f t="shared" si="3"/>
        <v>15.978</v>
      </c>
      <c r="T25" s="27">
        <v>1.552</v>
      </c>
      <c r="U25" s="27">
        <v>3.867</v>
      </c>
      <c r="V25" s="1" t="s">
        <v>26</v>
      </c>
      <c r="X25" s="44">
        <v>51.813000000000002</v>
      </c>
      <c r="Y25" s="44">
        <v>36.433</v>
      </c>
      <c r="Z25" s="16">
        <f t="shared" si="4"/>
        <v>15.38</v>
      </c>
      <c r="AA25" s="16"/>
      <c r="AB25" s="43">
        <f t="shared" si="5"/>
        <v>2.9723333333333337</v>
      </c>
      <c r="AC25" s="15"/>
      <c r="AD25" s="42">
        <f t="shared" si="6"/>
        <v>3.8660000000000001</v>
      </c>
      <c r="AE25" s="41">
        <f t="shared" si="7"/>
        <v>9.9999999999988987E-4</v>
      </c>
      <c r="AF25" s="40">
        <f t="shared" si="8"/>
        <v>1.55</v>
      </c>
      <c r="AG25" s="39">
        <f t="shared" si="9"/>
        <v>2.0000000000000018E-3</v>
      </c>
      <c r="AH25" s="38">
        <f t="shared" si="10"/>
        <v>2.7271293229036164</v>
      </c>
      <c r="AJ25" s="37">
        <f t="shared" si="11"/>
        <v>5.5069999999999997</v>
      </c>
      <c r="AK25" s="36">
        <f t="shared" si="12"/>
        <v>-3.9549999999999996</v>
      </c>
      <c r="AM25" s="35">
        <f t="shared" si="13"/>
        <v>-64.886006179884745</v>
      </c>
      <c r="AN25" s="34">
        <f t="shared" si="14"/>
        <v>4.4903750000000002</v>
      </c>
    </row>
    <row r="26" spans="1:40" x14ac:dyDescent="0.2">
      <c r="A26" s="47" t="s">
        <v>102</v>
      </c>
      <c r="B26" s="46" t="s">
        <v>93</v>
      </c>
      <c r="C26" s="29">
        <v>24</v>
      </c>
      <c r="D26" s="27">
        <v>127.57599999999999</v>
      </c>
      <c r="E26" s="28">
        <v>68</v>
      </c>
      <c r="F26" s="28">
        <v>6.9</v>
      </c>
      <c r="G26" s="27">
        <v>110.331</v>
      </c>
      <c r="H26" s="28">
        <v>44.1</v>
      </c>
      <c r="I26" s="28">
        <v>4.5</v>
      </c>
      <c r="J26" s="31">
        <f t="shared" si="0"/>
        <v>23.9</v>
      </c>
      <c r="K26" s="45">
        <f t="shared" si="1"/>
        <v>17.245000000000001</v>
      </c>
      <c r="L26" s="27">
        <v>53.244999999999997</v>
      </c>
      <c r="M26" s="28">
        <v>67.900000000000006</v>
      </c>
      <c r="N26" s="28" t="s">
        <v>124</v>
      </c>
      <c r="O26" s="27">
        <v>38.35</v>
      </c>
      <c r="P26" s="28">
        <v>54.5</v>
      </c>
      <c r="Q26" s="28" t="s">
        <v>124</v>
      </c>
      <c r="R26" s="31">
        <f t="shared" si="2"/>
        <v>13.400000000000006</v>
      </c>
      <c r="S26" s="45">
        <f t="shared" si="3"/>
        <v>14.895</v>
      </c>
      <c r="T26" s="27">
        <v>1.482</v>
      </c>
      <c r="U26" s="27">
        <v>3.8210000000000002</v>
      </c>
      <c r="V26" s="1" t="s">
        <v>26</v>
      </c>
      <c r="X26" s="44">
        <v>52.137</v>
      </c>
      <c r="Y26" s="44">
        <v>37.819000000000003</v>
      </c>
      <c r="Z26" s="16">
        <f t="shared" si="4"/>
        <v>14.318</v>
      </c>
      <c r="AA26" s="16"/>
      <c r="AB26" s="43">
        <f t="shared" si="5"/>
        <v>3.0213333333333332</v>
      </c>
      <c r="AC26" s="15"/>
      <c r="AD26" s="42">
        <f t="shared" si="6"/>
        <v>3.81</v>
      </c>
      <c r="AE26" s="41">
        <f t="shared" si="7"/>
        <v>1.1000000000000121E-2</v>
      </c>
      <c r="AF26" s="40">
        <f t="shared" si="8"/>
        <v>1.4790000000000001</v>
      </c>
      <c r="AG26" s="39">
        <f t="shared" si="9"/>
        <v>2.9999999999998916E-3</v>
      </c>
      <c r="AH26" s="38">
        <f t="shared" si="10"/>
        <v>2.6529261948137886</v>
      </c>
      <c r="AJ26" s="37">
        <f t="shared" si="11"/>
        <v>5.601</v>
      </c>
      <c r="AK26" s="36">
        <f t="shared" si="12"/>
        <v>-4.1189999999999998</v>
      </c>
      <c r="AM26" s="35">
        <f t="shared" si="13"/>
        <v>-65.902602169834395</v>
      </c>
      <c r="AN26" s="34">
        <f t="shared" si="14"/>
        <v>4.5971250000000001</v>
      </c>
    </row>
    <row r="27" spans="1:40" x14ac:dyDescent="0.2">
      <c r="A27" s="47" t="s">
        <v>103</v>
      </c>
      <c r="B27" s="46" t="s">
        <v>86</v>
      </c>
      <c r="C27" s="29">
        <v>24</v>
      </c>
      <c r="D27" s="27">
        <v>131.31200000000001</v>
      </c>
      <c r="E27" s="28">
        <v>67</v>
      </c>
      <c r="F27" s="28">
        <v>6.5</v>
      </c>
      <c r="G27" s="27">
        <v>115.03100000000001</v>
      </c>
      <c r="H27" s="28">
        <v>43.9</v>
      </c>
      <c r="I27" s="28">
        <v>4.5</v>
      </c>
      <c r="J27" s="31">
        <f t="shared" si="0"/>
        <v>23.1</v>
      </c>
      <c r="K27" s="45">
        <f t="shared" si="1"/>
        <v>16.280999999999999</v>
      </c>
      <c r="L27" s="27">
        <v>54.317999999999998</v>
      </c>
      <c r="M27" s="28">
        <v>67</v>
      </c>
      <c r="N27" s="28" t="s">
        <v>124</v>
      </c>
      <c r="O27" s="27">
        <v>40.61</v>
      </c>
      <c r="P27" s="28">
        <v>53.9</v>
      </c>
      <c r="Q27" s="28" t="s">
        <v>124</v>
      </c>
      <c r="R27" s="31">
        <f t="shared" si="2"/>
        <v>13.100000000000001</v>
      </c>
      <c r="S27" s="45">
        <f t="shared" si="3"/>
        <v>13.708</v>
      </c>
      <c r="T27" s="27">
        <v>1.4039999999999999</v>
      </c>
      <c r="U27" s="27">
        <v>3.7530000000000001</v>
      </c>
      <c r="V27" s="1" t="s">
        <v>26</v>
      </c>
      <c r="X27" s="44">
        <v>53.216999999999999</v>
      </c>
      <c r="Y27" s="44">
        <v>40.058999999999997</v>
      </c>
      <c r="Z27" s="16">
        <f t="shared" si="4"/>
        <v>13.157999999999999</v>
      </c>
      <c r="AA27" s="16"/>
      <c r="AB27" s="43">
        <f t="shared" si="5"/>
        <v>3.1238333333333337</v>
      </c>
      <c r="AC27" s="15"/>
      <c r="AD27" s="42">
        <f t="shared" si="6"/>
        <v>3.7480000000000002</v>
      </c>
      <c r="AE27" s="41">
        <f t="shared" si="7"/>
        <v>4.9999999999998934E-3</v>
      </c>
      <c r="AF27" s="40">
        <f t="shared" si="8"/>
        <v>1.4059999999999999</v>
      </c>
      <c r="AG27" s="39">
        <f t="shared" si="9"/>
        <v>-2.0000000000000018E-3</v>
      </c>
      <c r="AH27" s="38">
        <f t="shared" si="10"/>
        <v>2.7149203258252119</v>
      </c>
      <c r="AJ27" s="37">
        <f t="shared" si="11"/>
        <v>5.7249999999999996</v>
      </c>
      <c r="AK27" s="36">
        <f t="shared" si="12"/>
        <v>-4.3209999999999997</v>
      </c>
      <c r="AM27" s="35">
        <f t="shared" si="13"/>
        <v>-66.934130799523601</v>
      </c>
      <c r="AN27" s="34">
        <f t="shared" si="14"/>
        <v>4.7929583333333339</v>
      </c>
    </row>
    <row r="28" spans="1:40" x14ac:dyDescent="0.2">
      <c r="A28" s="47" t="s">
        <v>104</v>
      </c>
      <c r="B28" s="46" t="s">
        <v>86</v>
      </c>
      <c r="C28" s="29">
        <v>24</v>
      </c>
      <c r="D28" s="27">
        <v>131.226</v>
      </c>
      <c r="E28" s="28">
        <v>68.099999999999994</v>
      </c>
      <c r="F28" s="28">
        <v>6.4</v>
      </c>
      <c r="G28" s="27">
        <v>115.617</v>
      </c>
      <c r="H28" s="28">
        <v>44.2</v>
      </c>
      <c r="I28" s="28">
        <v>4.7</v>
      </c>
      <c r="J28" s="31">
        <f t="shared" si="0"/>
        <v>23.899999999999991</v>
      </c>
      <c r="K28" s="45">
        <f t="shared" si="1"/>
        <v>15.609</v>
      </c>
      <c r="L28" s="27">
        <v>51.152000000000001</v>
      </c>
      <c r="M28" s="28">
        <v>68</v>
      </c>
      <c r="N28" s="28" t="s">
        <v>124</v>
      </c>
      <c r="O28" s="27">
        <v>38.200000000000003</v>
      </c>
      <c r="P28" s="28">
        <v>54.2</v>
      </c>
      <c r="Q28" s="28" t="s">
        <v>124</v>
      </c>
      <c r="R28" s="31">
        <f t="shared" si="2"/>
        <v>13.799999999999997</v>
      </c>
      <c r="S28" s="45">
        <f t="shared" si="3"/>
        <v>12.952</v>
      </c>
      <c r="T28" s="27">
        <v>1.3640000000000001</v>
      </c>
      <c r="U28" s="27">
        <v>3.823</v>
      </c>
      <c r="V28" s="1" t="s">
        <v>26</v>
      </c>
      <c r="X28" s="44">
        <v>50.085999999999999</v>
      </c>
      <c r="Y28" s="44">
        <v>37.677</v>
      </c>
      <c r="Z28" s="16">
        <f t="shared" si="4"/>
        <v>12.409000000000001</v>
      </c>
      <c r="AA28" s="16"/>
      <c r="AB28" s="43">
        <f t="shared" si="5"/>
        <v>3.2475000000000001</v>
      </c>
      <c r="AC28" s="15"/>
      <c r="AD28" s="42">
        <f t="shared" si="6"/>
        <v>3.8260000000000001</v>
      </c>
      <c r="AE28" s="41">
        <f t="shared" si="7"/>
        <v>-3.0000000000001137E-3</v>
      </c>
      <c r="AF28" s="40">
        <f t="shared" si="8"/>
        <v>1.3640000000000001</v>
      </c>
      <c r="AG28" s="39">
        <f t="shared" si="9"/>
        <v>0</v>
      </c>
      <c r="AH28" s="38">
        <f t="shared" si="10"/>
        <v>2.7677590665732539</v>
      </c>
      <c r="AJ28" s="37">
        <f t="shared" si="11"/>
        <v>5.4480000000000004</v>
      </c>
      <c r="AK28" s="36">
        <f t="shared" si="12"/>
        <v>-4.0840000000000005</v>
      </c>
      <c r="AM28" s="35">
        <f t="shared" si="13"/>
        <v>-62.407777402977061</v>
      </c>
      <c r="AN28" s="34">
        <f t="shared" si="14"/>
        <v>4.8173750000000002</v>
      </c>
    </row>
    <row r="29" spans="1:40" x14ac:dyDescent="0.2">
      <c r="A29" s="47" t="s">
        <v>105</v>
      </c>
      <c r="B29" s="46" t="s">
        <v>93</v>
      </c>
      <c r="C29" s="29">
        <v>24</v>
      </c>
      <c r="D29" s="27">
        <v>127.622</v>
      </c>
      <c r="E29" s="28">
        <v>67.7</v>
      </c>
      <c r="F29" s="28">
        <v>6.4</v>
      </c>
      <c r="G29" s="27">
        <v>111.57</v>
      </c>
      <c r="H29" s="28">
        <v>43.9</v>
      </c>
      <c r="I29" s="28">
        <v>4.7</v>
      </c>
      <c r="J29" s="31">
        <f t="shared" si="0"/>
        <v>23.800000000000004</v>
      </c>
      <c r="K29" s="45">
        <f t="shared" si="1"/>
        <v>16.052</v>
      </c>
      <c r="L29" s="27">
        <v>50.972000000000001</v>
      </c>
      <c r="M29" s="28">
        <v>67.599999999999994</v>
      </c>
      <c r="N29" s="28" t="s">
        <v>124</v>
      </c>
      <c r="O29" s="27">
        <v>37.43</v>
      </c>
      <c r="P29" s="28">
        <v>53.9</v>
      </c>
      <c r="Q29" s="28" t="s">
        <v>124</v>
      </c>
      <c r="R29" s="31">
        <f t="shared" si="2"/>
        <v>13.699999999999996</v>
      </c>
      <c r="S29" s="45">
        <f t="shared" si="3"/>
        <v>13.542</v>
      </c>
      <c r="T29" s="27">
        <v>1.387</v>
      </c>
      <c r="U29" s="27">
        <v>3.7410000000000001</v>
      </c>
      <c r="V29" s="1" t="s">
        <v>26</v>
      </c>
      <c r="X29" s="44">
        <v>49.92</v>
      </c>
      <c r="Y29" s="44">
        <v>36.923000000000002</v>
      </c>
      <c r="Z29" s="16">
        <f t="shared" si="4"/>
        <v>12.997</v>
      </c>
      <c r="AA29" s="16"/>
      <c r="AB29" s="43">
        <f t="shared" si="5"/>
        <v>3.1102916666666665</v>
      </c>
      <c r="AC29" s="15"/>
      <c r="AD29" s="42">
        <f t="shared" si="6"/>
        <v>3.742</v>
      </c>
      <c r="AE29" s="41">
        <f t="shared" si="7"/>
        <v>-9.9999999999988987E-4</v>
      </c>
      <c r="AF29" s="40">
        <f t="shared" si="8"/>
        <v>1.3839999999999999</v>
      </c>
      <c r="AG29" s="39">
        <f t="shared" si="9"/>
        <v>3.0000000000001137E-3</v>
      </c>
      <c r="AH29" s="38">
        <f t="shared" si="10"/>
        <v>2.7381912700546742</v>
      </c>
      <c r="AJ29" s="37">
        <f t="shared" si="11"/>
        <v>5.3650000000000002</v>
      </c>
      <c r="AK29" s="36">
        <f t="shared" si="12"/>
        <v>-3.9780000000000002</v>
      </c>
      <c r="AM29" s="35">
        <f t="shared" si="13"/>
        <v>-63.449852110782466</v>
      </c>
      <c r="AN29" s="34">
        <f t="shared" si="14"/>
        <v>4.6487499999999997</v>
      </c>
    </row>
    <row r="30" spans="1:40" x14ac:dyDescent="0.2">
      <c r="A30" s="47" t="s">
        <v>106</v>
      </c>
      <c r="B30" s="46" t="s">
        <v>86</v>
      </c>
      <c r="C30" s="29">
        <v>24</v>
      </c>
      <c r="D30" s="27">
        <v>126.098</v>
      </c>
      <c r="E30" s="28">
        <v>67.400000000000006</v>
      </c>
      <c r="F30" s="28">
        <v>6.4</v>
      </c>
      <c r="G30" s="27">
        <v>110.532</v>
      </c>
      <c r="H30" s="28">
        <v>43.6</v>
      </c>
      <c r="I30" s="28">
        <v>4.8</v>
      </c>
      <c r="J30" s="31">
        <f t="shared" si="0"/>
        <v>23.800000000000004</v>
      </c>
      <c r="K30" s="45">
        <f t="shared" si="1"/>
        <v>15.566000000000001</v>
      </c>
      <c r="L30" s="27">
        <v>49.584000000000003</v>
      </c>
      <c r="M30" s="28">
        <v>67.3</v>
      </c>
      <c r="N30" s="28" t="s">
        <v>124</v>
      </c>
      <c r="O30" s="27">
        <v>36.53</v>
      </c>
      <c r="P30" s="28">
        <v>53.6</v>
      </c>
      <c r="Q30" s="28" t="s">
        <v>124</v>
      </c>
      <c r="R30" s="31">
        <f t="shared" si="2"/>
        <v>13.699999999999996</v>
      </c>
      <c r="S30" s="45">
        <f t="shared" si="3"/>
        <v>13.054</v>
      </c>
      <c r="T30" s="27">
        <v>1.3420000000000001</v>
      </c>
      <c r="U30" s="27">
        <v>3.681</v>
      </c>
      <c r="V30" s="1" t="s">
        <v>26</v>
      </c>
      <c r="X30" s="44">
        <v>48.567999999999998</v>
      </c>
      <c r="Y30" s="44">
        <v>36.040999999999997</v>
      </c>
      <c r="Z30" s="16">
        <f t="shared" si="4"/>
        <v>12.526999999999999</v>
      </c>
      <c r="AA30" s="16"/>
      <c r="AB30" s="43">
        <f t="shared" si="5"/>
        <v>3.1037916666666665</v>
      </c>
      <c r="AC30" s="15"/>
      <c r="AD30" s="42">
        <f t="shared" si="6"/>
        <v>3.68</v>
      </c>
      <c r="AE30" s="41">
        <f t="shared" si="7"/>
        <v>9.9999999999988987E-4</v>
      </c>
      <c r="AF30" s="40">
        <f t="shared" si="8"/>
        <v>1.337</v>
      </c>
      <c r="AG30" s="39">
        <f t="shared" si="9"/>
        <v>5.0000000000001155E-3</v>
      </c>
      <c r="AH30" s="38">
        <f t="shared" si="10"/>
        <v>2.7494300293127796</v>
      </c>
      <c r="AJ30" s="37">
        <f t="shared" si="11"/>
        <v>5.2</v>
      </c>
      <c r="AK30" s="36">
        <f t="shared" si="12"/>
        <v>-3.8580000000000001</v>
      </c>
      <c r="AM30" s="35">
        <f t="shared" si="13"/>
        <v>-62.464263742626571</v>
      </c>
      <c r="AN30" s="34">
        <f t="shared" si="14"/>
        <v>4.6055000000000001</v>
      </c>
    </row>
    <row r="31" spans="1:40" x14ac:dyDescent="0.2">
      <c r="A31" s="47" t="s">
        <v>107</v>
      </c>
      <c r="B31" s="46" t="s">
        <v>93</v>
      </c>
      <c r="C31" s="29">
        <v>24</v>
      </c>
      <c r="D31" s="27">
        <v>125.52</v>
      </c>
      <c r="E31" s="28">
        <v>69.400000000000006</v>
      </c>
      <c r="F31" s="28">
        <v>6.4</v>
      </c>
      <c r="G31" s="27">
        <v>108.44799999999999</v>
      </c>
      <c r="H31" s="28">
        <v>44.2</v>
      </c>
      <c r="I31" s="28">
        <v>4.8</v>
      </c>
      <c r="J31" s="31">
        <f t="shared" si="0"/>
        <v>25.200000000000003</v>
      </c>
      <c r="K31" s="45">
        <f t="shared" si="1"/>
        <v>17.071999999999999</v>
      </c>
      <c r="L31" s="27">
        <v>48.930999999999997</v>
      </c>
      <c r="M31" s="28">
        <v>69.3</v>
      </c>
      <c r="N31" s="28" t="s">
        <v>124</v>
      </c>
      <c r="O31" s="27">
        <v>34.24</v>
      </c>
      <c r="P31" s="28">
        <v>54.5</v>
      </c>
      <c r="Q31" s="28" t="s">
        <v>124</v>
      </c>
      <c r="R31" s="31">
        <f t="shared" si="2"/>
        <v>14.799999999999997</v>
      </c>
      <c r="S31" s="45">
        <f t="shared" si="3"/>
        <v>14.691000000000001</v>
      </c>
      <c r="T31" s="27">
        <v>1.4770000000000001</v>
      </c>
      <c r="U31" s="27">
        <v>3.9220000000000002</v>
      </c>
      <c r="V31" s="1" t="s">
        <v>26</v>
      </c>
      <c r="X31" s="44">
        <v>47.875</v>
      </c>
      <c r="Y31" s="44">
        <v>33.765999999999998</v>
      </c>
      <c r="Z31" s="16">
        <f t="shared" si="4"/>
        <v>14.109</v>
      </c>
      <c r="AA31" s="16"/>
      <c r="AB31" s="43">
        <f t="shared" si="5"/>
        <v>3.1117499999999993</v>
      </c>
      <c r="AC31" s="15"/>
      <c r="AD31" s="42">
        <f t="shared" si="6"/>
        <v>3.9180000000000001</v>
      </c>
      <c r="AE31" s="41">
        <f t="shared" si="7"/>
        <v>4.0000000000000036E-3</v>
      </c>
      <c r="AF31" s="40">
        <f t="shared" si="8"/>
        <v>1.4770000000000001</v>
      </c>
      <c r="AG31" s="39">
        <f t="shared" si="9"/>
        <v>0</v>
      </c>
      <c r="AH31" s="38">
        <f t="shared" si="10"/>
        <v>2.7321850103275298</v>
      </c>
      <c r="AJ31" s="37">
        <f t="shared" si="11"/>
        <v>5.1580000000000004</v>
      </c>
      <c r="AK31" s="36">
        <f t="shared" si="12"/>
        <v>-3.681</v>
      </c>
      <c r="AM31" s="35">
        <f t="shared" si="13"/>
        <v>-59.539133962820898</v>
      </c>
      <c r="AN31" s="34">
        <f t="shared" si="14"/>
        <v>4.5186666666666664</v>
      </c>
    </row>
    <row r="32" spans="1:40" x14ac:dyDescent="0.2">
      <c r="A32" s="47" t="s">
        <v>108</v>
      </c>
      <c r="B32" s="46" t="s">
        <v>86</v>
      </c>
      <c r="C32" s="29">
        <v>24</v>
      </c>
      <c r="D32" s="27">
        <v>127.164</v>
      </c>
      <c r="E32" s="28">
        <v>68.8</v>
      </c>
      <c r="F32" s="28">
        <v>6.3</v>
      </c>
      <c r="G32" s="27">
        <v>107.459</v>
      </c>
      <c r="H32" s="28">
        <v>43.8</v>
      </c>
      <c r="I32" s="28">
        <v>4.7</v>
      </c>
      <c r="J32" s="31">
        <f t="shared" si="0"/>
        <v>25</v>
      </c>
      <c r="K32" s="45">
        <f t="shared" si="1"/>
        <v>19.704999999999998</v>
      </c>
      <c r="L32" s="27">
        <v>50.527999999999999</v>
      </c>
      <c r="M32" s="28">
        <v>68.7</v>
      </c>
      <c r="N32" s="28" t="s">
        <v>124</v>
      </c>
      <c r="O32" s="27">
        <v>33.26</v>
      </c>
      <c r="P32" s="28">
        <v>54</v>
      </c>
      <c r="Q32" s="28" t="s">
        <v>124</v>
      </c>
      <c r="R32" s="31">
        <f t="shared" si="2"/>
        <v>14.700000000000003</v>
      </c>
      <c r="S32" s="45">
        <f t="shared" si="3"/>
        <v>17.268000000000001</v>
      </c>
      <c r="T32" s="27">
        <v>1.631</v>
      </c>
      <c r="U32" s="27">
        <v>4.0540000000000003</v>
      </c>
      <c r="V32" s="1" t="s">
        <v>26</v>
      </c>
      <c r="X32" s="44">
        <v>49.454000000000001</v>
      </c>
      <c r="Y32" s="44">
        <v>32.808</v>
      </c>
      <c r="Z32" s="16">
        <f t="shared" si="4"/>
        <v>16.646000000000001</v>
      </c>
      <c r="AA32" s="16"/>
      <c r="AB32" s="43">
        <f t="shared" si="5"/>
        <v>3.1104583333333338</v>
      </c>
      <c r="AC32" s="15"/>
      <c r="AD32" s="42">
        <f t="shared" si="6"/>
        <v>4.0419999999999998</v>
      </c>
      <c r="AE32" s="41">
        <f t="shared" si="7"/>
        <v>1.2000000000000455E-2</v>
      </c>
      <c r="AF32" s="40">
        <f t="shared" si="8"/>
        <v>1.6259999999999999</v>
      </c>
      <c r="AG32" s="39">
        <f t="shared" si="9"/>
        <v>5.0000000000001155E-3</v>
      </c>
      <c r="AH32" s="38">
        <f t="shared" si="10"/>
        <v>2.8466671009408215</v>
      </c>
      <c r="AJ32" s="37">
        <f t="shared" si="11"/>
        <v>5.1689999999999996</v>
      </c>
      <c r="AK32" s="36">
        <f t="shared" si="12"/>
        <v>-3.5379999999999994</v>
      </c>
      <c r="AM32" s="35">
        <f t="shared" si="13"/>
        <v>-58.214760978605796</v>
      </c>
      <c r="AN32" s="34">
        <f t="shared" si="14"/>
        <v>4.4774583333333338</v>
      </c>
    </row>
    <row r="33" spans="1:43" x14ac:dyDescent="0.2">
      <c r="A33" s="47" t="s">
        <v>109</v>
      </c>
      <c r="B33" s="46" t="s">
        <v>110</v>
      </c>
      <c r="C33" s="29">
        <v>24</v>
      </c>
      <c r="D33" s="27">
        <v>118.428</v>
      </c>
      <c r="E33" s="28">
        <v>69.2</v>
      </c>
      <c r="F33" s="28">
        <v>6.3</v>
      </c>
      <c r="G33" s="27">
        <v>101.806</v>
      </c>
      <c r="H33" s="28">
        <v>43.7</v>
      </c>
      <c r="I33" s="28">
        <v>4.8</v>
      </c>
      <c r="J33" s="31">
        <f t="shared" si="0"/>
        <v>25.5</v>
      </c>
      <c r="K33" s="45">
        <f t="shared" si="1"/>
        <v>16.622</v>
      </c>
      <c r="L33" s="27">
        <v>48.237000000000002</v>
      </c>
      <c r="M33" s="28">
        <v>68.599999999999994</v>
      </c>
      <c r="N33" s="28" t="s">
        <v>124</v>
      </c>
      <c r="O33" s="27">
        <v>34.28</v>
      </c>
      <c r="P33" s="28">
        <v>53.8</v>
      </c>
      <c r="Q33" s="28" t="s">
        <v>124</v>
      </c>
      <c r="R33" s="31">
        <f t="shared" si="2"/>
        <v>14.799999999999997</v>
      </c>
      <c r="S33" s="45">
        <f t="shared" si="3"/>
        <v>13.957000000000001</v>
      </c>
      <c r="T33" s="27">
        <v>1.421</v>
      </c>
      <c r="U33" s="27">
        <v>3.758</v>
      </c>
      <c r="V33" s="1" t="s">
        <v>26</v>
      </c>
      <c r="X33" s="44">
        <v>47.215000000000003</v>
      </c>
      <c r="Y33" s="44">
        <v>33.817</v>
      </c>
      <c r="Z33" s="16">
        <f t="shared" si="4"/>
        <v>13.398</v>
      </c>
      <c r="AA33" s="16"/>
      <c r="AB33" s="43">
        <f t="shared" si="5"/>
        <v>2.832875</v>
      </c>
      <c r="AC33" s="15"/>
      <c r="AD33" s="42">
        <f t="shared" si="6"/>
        <v>3.746</v>
      </c>
      <c r="AE33" s="41">
        <f t="shared" si="7"/>
        <v>1.2000000000000011E-2</v>
      </c>
      <c r="AF33" s="40">
        <f t="shared" si="8"/>
        <v>1.42</v>
      </c>
      <c r="AG33" s="39">
        <f t="shared" si="9"/>
        <v>1.0000000000001119E-3</v>
      </c>
      <c r="AH33" s="38">
        <f t="shared" si="10"/>
        <v>3.1668074573207869</v>
      </c>
      <c r="AJ33" s="37">
        <f t="shared" si="11"/>
        <v>5.0579999999999998</v>
      </c>
      <c r="AK33" s="36">
        <f t="shared" si="12"/>
        <v>-3.6369999999999996</v>
      </c>
      <c r="AM33" s="35">
        <f t="shared" si="13"/>
        <v>-63.267390919985068</v>
      </c>
      <c r="AN33" s="34">
        <f t="shared" si="14"/>
        <v>4.2419166666666666</v>
      </c>
    </row>
    <row r="34" spans="1:43" x14ac:dyDescent="0.2">
      <c r="A34" s="47" t="s">
        <v>111</v>
      </c>
      <c r="B34" s="46" t="s">
        <v>93</v>
      </c>
      <c r="C34" s="29">
        <v>24</v>
      </c>
      <c r="D34" s="27">
        <v>120.726</v>
      </c>
      <c r="E34" s="28">
        <v>68.8</v>
      </c>
      <c r="F34" s="28">
        <v>6.5</v>
      </c>
      <c r="G34" s="27">
        <v>105.245</v>
      </c>
      <c r="H34" s="28">
        <v>44</v>
      </c>
      <c r="I34" s="28">
        <v>4.7</v>
      </c>
      <c r="J34" s="31">
        <f t="shared" si="0"/>
        <v>24.799999999999997</v>
      </c>
      <c r="K34" s="45">
        <f t="shared" si="1"/>
        <v>15.481</v>
      </c>
      <c r="L34" s="27">
        <v>49.366999999999997</v>
      </c>
      <c r="M34" s="28">
        <v>68.8</v>
      </c>
      <c r="N34" s="28" t="s">
        <v>124</v>
      </c>
      <c r="O34" s="27">
        <v>37.119999999999997</v>
      </c>
      <c r="P34" s="28">
        <v>54.3</v>
      </c>
      <c r="Q34" s="28" t="s">
        <v>124</v>
      </c>
      <c r="R34" s="31">
        <f t="shared" si="2"/>
        <v>14.5</v>
      </c>
      <c r="S34" s="45">
        <f t="shared" si="3"/>
        <v>12.247</v>
      </c>
      <c r="T34" s="27">
        <v>1.335</v>
      </c>
      <c r="U34" s="27">
        <v>3.6850000000000001</v>
      </c>
      <c r="V34" s="1" t="s">
        <v>26</v>
      </c>
      <c r="X34" s="44">
        <v>48.317</v>
      </c>
      <c r="Y34" s="44">
        <v>36.609000000000002</v>
      </c>
      <c r="Z34" s="16">
        <f t="shared" si="4"/>
        <v>11.708</v>
      </c>
      <c r="AA34" s="16"/>
      <c r="AB34" s="43">
        <f t="shared" si="5"/>
        <v>2.859833333333333</v>
      </c>
      <c r="AC34" s="15"/>
      <c r="AD34" s="42">
        <f t="shared" si="6"/>
        <v>3.6749999999999998</v>
      </c>
      <c r="AE34" s="41">
        <f t="shared" si="7"/>
        <v>1.0000000000000231E-2</v>
      </c>
      <c r="AF34" s="40">
        <f t="shared" si="8"/>
        <v>1.3360000000000001</v>
      </c>
      <c r="AG34" s="39">
        <f t="shared" si="9"/>
        <v>-1.0000000000001119E-3</v>
      </c>
      <c r="AH34" s="38">
        <f t="shared" si="10"/>
        <v>3.5849684070502161</v>
      </c>
      <c r="AJ34" s="37">
        <f t="shared" si="11"/>
        <v>5.3120000000000003</v>
      </c>
      <c r="AK34" s="36">
        <f t="shared" si="12"/>
        <v>-3.9770000000000003</v>
      </c>
      <c r="AM34" s="35">
        <f t="shared" si="13"/>
        <v>-65.984132262815336</v>
      </c>
      <c r="AN34" s="34">
        <f t="shared" si="14"/>
        <v>4.3852083333333338</v>
      </c>
    </row>
    <row r="35" spans="1:43" x14ac:dyDescent="0.2">
      <c r="A35" s="47" t="s">
        <v>112</v>
      </c>
      <c r="B35" s="46" t="s">
        <v>93</v>
      </c>
      <c r="C35" s="29">
        <v>24</v>
      </c>
      <c r="D35" s="27">
        <v>129.88900000000001</v>
      </c>
      <c r="E35" s="28">
        <v>68.599999999999994</v>
      </c>
      <c r="F35" s="28">
        <v>6.8</v>
      </c>
      <c r="G35" s="27">
        <v>113.28700000000001</v>
      </c>
      <c r="H35" s="28">
        <v>44.3</v>
      </c>
      <c r="I35" s="28">
        <v>4.5999999999999996</v>
      </c>
      <c r="J35" s="31">
        <f t="shared" si="0"/>
        <v>24.299999999999997</v>
      </c>
      <c r="K35" s="45">
        <f t="shared" si="1"/>
        <v>16.602</v>
      </c>
      <c r="L35" s="27">
        <v>49.95</v>
      </c>
      <c r="M35" s="28">
        <v>68.599999999999994</v>
      </c>
      <c r="N35" s="28" t="s">
        <v>124</v>
      </c>
      <c r="O35" s="27">
        <v>36.78</v>
      </c>
      <c r="P35" s="28">
        <v>54.2</v>
      </c>
      <c r="Q35" s="28" t="s">
        <v>124</v>
      </c>
      <c r="R35" s="31">
        <f t="shared" si="2"/>
        <v>14.399999999999991</v>
      </c>
      <c r="S35" s="45">
        <f t="shared" si="3"/>
        <v>13.17</v>
      </c>
      <c r="T35" s="27">
        <v>1.389</v>
      </c>
      <c r="U35" s="27">
        <v>3.9</v>
      </c>
      <c r="V35" s="1" t="s">
        <v>26</v>
      </c>
      <c r="X35" s="44">
        <v>48.892000000000003</v>
      </c>
      <c r="Y35" s="44">
        <v>36.276000000000003</v>
      </c>
      <c r="Z35" s="16">
        <f t="shared" si="4"/>
        <v>12.616</v>
      </c>
      <c r="AA35" s="16"/>
      <c r="AB35" s="43">
        <f t="shared" si="5"/>
        <v>3.2087916666666665</v>
      </c>
      <c r="AC35" s="15"/>
      <c r="AD35" s="42">
        <f t="shared" si="6"/>
        <v>3.8919999999999999</v>
      </c>
      <c r="AE35" s="41">
        <f t="shared" si="7"/>
        <v>8.0000000000000071E-3</v>
      </c>
      <c r="AF35" s="40">
        <f t="shared" si="8"/>
        <v>1.3879999999999999</v>
      </c>
      <c r="AG35" s="39">
        <f t="shared" si="9"/>
        <v>1.0000000000001119E-3</v>
      </c>
      <c r="AH35" s="38">
        <f t="shared" si="10"/>
        <v>3.518497268000742</v>
      </c>
      <c r="AJ35" s="37">
        <f t="shared" si="11"/>
        <v>5.32</v>
      </c>
      <c r="AK35" s="36">
        <f t="shared" si="12"/>
        <v>-3.931</v>
      </c>
      <c r="AM35" s="35">
        <f t="shared" si="13"/>
        <v>-60.524155463557165</v>
      </c>
      <c r="AN35" s="34">
        <f t="shared" si="14"/>
        <v>4.7202916666666672</v>
      </c>
    </row>
    <row r="36" spans="1:43" x14ac:dyDescent="0.2">
      <c r="A36" s="47" t="s">
        <v>113</v>
      </c>
      <c r="B36" s="46" t="s">
        <v>93</v>
      </c>
      <c r="C36" s="29">
        <v>24</v>
      </c>
      <c r="D36" s="27">
        <v>122.36</v>
      </c>
      <c r="E36" s="28">
        <v>68.900000000000006</v>
      </c>
      <c r="F36" s="28">
        <v>6.8</v>
      </c>
      <c r="G36" s="27">
        <v>105.012</v>
      </c>
      <c r="H36" s="28">
        <v>43.8</v>
      </c>
      <c r="I36" s="28">
        <v>4.5</v>
      </c>
      <c r="J36" s="31">
        <f t="shared" si="0"/>
        <v>25.100000000000009</v>
      </c>
      <c r="K36" s="45">
        <f t="shared" si="1"/>
        <v>17.347999999999999</v>
      </c>
      <c r="L36" s="27">
        <v>48.466000000000001</v>
      </c>
      <c r="M36" s="28">
        <v>68.8</v>
      </c>
      <c r="N36" s="28" t="s">
        <v>124</v>
      </c>
      <c r="O36" s="27">
        <v>34.25</v>
      </c>
      <c r="P36" s="28">
        <v>53.9</v>
      </c>
      <c r="Q36" s="28" t="s">
        <v>124</v>
      </c>
      <c r="R36" s="31">
        <f t="shared" si="2"/>
        <v>14.899999999999999</v>
      </c>
      <c r="S36" s="45">
        <f t="shared" si="3"/>
        <v>14.215999999999999</v>
      </c>
      <c r="T36" s="27">
        <v>1.444</v>
      </c>
      <c r="U36" s="27">
        <v>3.8340000000000001</v>
      </c>
      <c r="V36" s="1" t="s">
        <v>26</v>
      </c>
      <c r="X36" s="44">
        <v>47.433</v>
      </c>
      <c r="Y36" s="44">
        <v>33.784999999999997</v>
      </c>
      <c r="Z36" s="16">
        <f t="shared" si="4"/>
        <v>13.648</v>
      </c>
      <c r="AA36" s="16"/>
      <c r="AB36" s="43">
        <f t="shared" si="5"/>
        <v>2.9677916666666668</v>
      </c>
      <c r="AC36" s="15"/>
      <c r="AD36" s="42">
        <f t="shared" si="6"/>
        <v>3.831</v>
      </c>
      <c r="AE36" s="41">
        <f t="shared" si="7"/>
        <v>3.0000000000001137E-3</v>
      </c>
      <c r="AF36" s="40">
        <f t="shared" si="8"/>
        <v>1.4419999999999999</v>
      </c>
      <c r="AG36" s="39">
        <f t="shared" si="9"/>
        <v>2.0000000000000018E-3</v>
      </c>
      <c r="AH36" s="38">
        <f t="shared" si="10"/>
        <v>3.5234068487410952</v>
      </c>
      <c r="AJ36" s="37">
        <f t="shared" si="11"/>
        <v>5.0839999999999996</v>
      </c>
      <c r="AK36" s="36">
        <f t="shared" si="12"/>
        <v>-3.6399999999999997</v>
      </c>
      <c r="AM36" s="35">
        <f t="shared" si="13"/>
        <v>-60.82162038624157</v>
      </c>
      <c r="AN36" s="34">
        <f t="shared" si="14"/>
        <v>4.3754999999999997</v>
      </c>
    </row>
    <row r="37" spans="1:43" x14ac:dyDescent="0.2">
      <c r="A37" s="47" t="s">
        <v>114</v>
      </c>
      <c r="B37" s="46" t="s">
        <v>93</v>
      </c>
      <c r="C37" s="29">
        <v>24</v>
      </c>
      <c r="D37" s="27">
        <v>123.94499999999999</v>
      </c>
      <c r="E37" s="28">
        <v>68.599999999999994</v>
      </c>
      <c r="F37" s="28">
        <v>6.9</v>
      </c>
      <c r="G37" s="27">
        <v>108.337</v>
      </c>
      <c r="H37" s="28">
        <v>43.9</v>
      </c>
      <c r="I37" s="28">
        <v>4.4000000000000004</v>
      </c>
      <c r="J37" s="31">
        <f t="shared" si="0"/>
        <v>24.699999999999996</v>
      </c>
      <c r="K37" s="45">
        <f t="shared" si="1"/>
        <v>15.608000000000001</v>
      </c>
      <c r="L37" s="27">
        <v>47.530999999999999</v>
      </c>
      <c r="M37" s="28">
        <v>68.5</v>
      </c>
      <c r="N37" s="28" t="s">
        <v>124</v>
      </c>
      <c r="O37" s="27">
        <v>34.950000000000003</v>
      </c>
      <c r="P37" s="28">
        <v>53.7</v>
      </c>
      <c r="Q37" s="28" t="s">
        <v>124</v>
      </c>
      <c r="R37" s="31">
        <f t="shared" si="2"/>
        <v>14.799999999999997</v>
      </c>
      <c r="S37" s="45">
        <f t="shared" si="3"/>
        <v>12.581</v>
      </c>
      <c r="T37" s="27">
        <v>1.339</v>
      </c>
      <c r="U37" s="27">
        <v>3.7549999999999999</v>
      </c>
      <c r="V37" s="1" t="s">
        <v>26</v>
      </c>
      <c r="X37" s="44">
        <v>46.526000000000003</v>
      </c>
      <c r="Y37" s="44">
        <v>34.479999999999997</v>
      </c>
      <c r="Z37" s="16">
        <f t="shared" si="4"/>
        <v>12.045999999999999</v>
      </c>
      <c r="AA37" s="16"/>
      <c r="AB37" s="43">
        <f t="shared" si="5"/>
        <v>3.077375</v>
      </c>
      <c r="AC37" s="15"/>
      <c r="AD37" s="42">
        <f t="shared" si="6"/>
        <v>3.7469999999999999</v>
      </c>
      <c r="AE37" s="41">
        <f t="shared" si="7"/>
        <v>8.0000000000000071E-3</v>
      </c>
      <c r="AF37" s="40">
        <f t="shared" si="8"/>
        <v>1.335</v>
      </c>
      <c r="AG37" s="39">
        <f t="shared" si="9"/>
        <v>4.0000000000000036E-3</v>
      </c>
      <c r="AH37" s="38">
        <f t="shared" si="10"/>
        <v>3.2878887176126357</v>
      </c>
      <c r="AJ37" s="37">
        <f t="shared" si="11"/>
        <v>5.0389999999999997</v>
      </c>
      <c r="AK37" s="36">
        <f t="shared" si="12"/>
        <v>-3.6999999999999997</v>
      </c>
      <c r="AM37" s="35">
        <f t="shared" si="13"/>
        <v>-60.365341480749876</v>
      </c>
      <c r="AN37" s="34">
        <f t="shared" si="14"/>
        <v>4.5140416666666665</v>
      </c>
    </row>
    <row r="38" spans="1:43" x14ac:dyDescent="0.2">
      <c r="A38" s="47" t="s">
        <v>115</v>
      </c>
      <c r="B38" s="46" t="s">
        <v>93</v>
      </c>
      <c r="C38" s="29">
        <v>24</v>
      </c>
      <c r="D38" s="27">
        <v>124.283</v>
      </c>
      <c r="E38" s="28">
        <v>68.400000000000006</v>
      </c>
      <c r="F38" s="28">
        <v>6.8</v>
      </c>
      <c r="G38" s="27">
        <v>107.97</v>
      </c>
      <c r="H38" s="28">
        <v>43.8</v>
      </c>
      <c r="I38" s="28">
        <v>4.5</v>
      </c>
      <c r="J38" s="31">
        <f t="shared" si="0"/>
        <v>24.600000000000009</v>
      </c>
      <c r="K38" s="45">
        <f t="shared" si="1"/>
        <v>16.312999999999999</v>
      </c>
      <c r="L38" s="27">
        <v>49.17</v>
      </c>
      <c r="M38" s="28">
        <v>68.3</v>
      </c>
      <c r="N38" s="28" t="s">
        <v>124</v>
      </c>
      <c r="O38" s="27">
        <v>35.92</v>
      </c>
      <c r="P38" s="28">
        <v>54</v>
      </c>
      <c r="Q38" s="28" t="s">
        <v>124</v>
      </c>
      <c r="R38" s="31">
        <f t="shared" ref="R38:R46" si="15">M38-P38</f>
        <v>14.299999999999997</v>
      </c>
      <c r="S38" s="45">
        <f t="shared" ref="S38:S46" si="16">ROUND(L38-O38,3)</f>
        <v>13.25</v>
      </c>
      <c r="T38" s="27">
        <v>1.373</v>
      </c>
      <c r="U38" s="27">
        <v>3.7669999999999999</v>
      </c>
      <c r="V38" s="1" t="s">
        <v>26</v>
      </c>
      <c r="X38" s="44">
        <v>48.137999999999998</v>
      </c>
      <c r="Y38" s="44">
        <v>35.430999999999997</v>
      </c>
      <c r="Z38" s="16">
        <f t="shared" si="4"/>
        <v>12.707000000000001</v>
      </c>
      <c r="AA38" s="16"/>
      <c r="AB38" s="43">
        <f t="shared" si="5"/>
        <v>3.0224583333333332</v>
      </c>
      <c r="AC38" s="15"/>
      <c r="AD38" s="42">
        <f t="shared" si="6"/>
        <v>3.7719999999999998</v>
      </c>
      <c r="AE38" s="41">
        <f t="shared" si="7"/>
        <v>-4.9999999999998934E-3</v>
      </c>
      <c r="AF38" s="40">
        <f t="shared" si="8"/>
        <v>1.375</v>
      </c>
      <c r="AG38" s="39">
        <f t="shared" si="9"/>
        <v>-2.0000000000000018E-3</v>
      </c>
      <c r="AH38" s="38">
        <f t="shared" si="10"/>
        <v>3.3398166157265887</v>
      </c>
      <c r="AJ38" s="37">
        <f t="shared" si="11"/>
        <v>5.2009999999999996</v>
      </c>
      <c r="AK38" s="36">
        <f t="shared" si="12"/>
        <v>-3.8279999999999994</v>
      </c>
      <c r="AM38" s="35">
        <f t="shared" si="13"/>
        <v>-62.29137723441697</v>
      </c>
      <c r="AN38" s="34">
        <f t="shared" si="14"/>
        <v>4.4987500000000002</v>
      </c>
    </row>
    <row r="39" spans="1:43" x14ac:dyDescent="0.2">
      <c r="A39" s="47" t="s">
        <v>116</v>
      </c>
      <c r="B39" s="46" t="s">
        <v>93</v>
      </c>
      <c r="C39" s="29">
        <v>24</v>
      </c>
      <c r="D39" s="27">
        <v>130.18600000000001</v>
      </c>
      <c r="E39" s="28">
        <v>67.400000000000006</v>
      </c>
      <c r="F39" s="28">
        <v>6.7</v>
      </c>
      <c r="G39" s="27">
        <v>110.816</v>
      </c>
      <c r="H39" s="28">
        <v>43.8</v>
      </c>
      <c r="I39" s="28">
        <v>4.5</v>
      </c>
      <c r="J39" s="31">
        <f t="shared" si="0"/>
        <v>23.600000000000009</v>
      </c>
      <c r="K39" s="45">
        <f t="shared" si="1"/>
        <v>19.37</v>
      </c>
      <c r="L39" s="27">
        <v>53.185000000000002</v>
      </c>
      <c r="M39" s="28">
        <v>67.3</v>
      </c>
      <c r="N39" s="28" t="s">
        <v>124</v>
      </c>
      <c r="O39" s="27">
        <v>36.9</v>
      </c>
      <c r="P39" s="28">
        <v>53.9</v>
      </c>
      <c r="Q39" s="28" t="s">
        <v>124</v>
      </c>
      <c r="R39" s="31">
        <f t="shared" si="15"/>
        <v>13.399999999999999</v>
      </c>
      <c r="S39" s="45">
        <f t="shared" si="16"/>
        <v>16.285</v>
      </c>
      <c r="T39" s="27">
        <v>1.5429999999999999</v>
      </c>
      <c r="U39" s="27">
        <v>3.9260000000000002</v>
      </c>
      <c r="V39" s="1" t="s">
        <v>26</v>
      </c>
      <c r="X39" s="44">
        <v>52.097999999999999</v>
      </c>
      <c r="Y39" s="44">
        <v>36.399000000000001</v>
      </c>
      <c r="Z39" s="16">
        <f t="shared" si="4"/>
        <v>15.699</v>
      </c>
      <c r="AA39" s="16"/>
      <c r="AB39" s="43">
        <f t="shared" si="5"/>
        <v>3.1007083333333334</v>
      </c>
      <c r="AC39" s="15"/>
      <c r="AD39" s="42">
        <f t="shared" si="6"/>
        <v>3.9209999999999998</v>
      </c>
      <c r="AE39" s="41">
        <f t="shared" si="7"/>
        <v>5.0000000000003375E-3</v>
      </c>
      <c r="AF39" s="40">
        <f t="shared" si="8"/>
        <v>1.544</v>
      </c>
      <c r="AG39" s="39">
        <f t="shared" si="9"/>
        <v>-1.0000000000001119E-3</v>
      </c>
      <c r="AH39" s="38">
        <f t="shared" si="10"/>
        <v>3.3126985272884788</v>
      </c>
      <c r="AJ39" s="37">
        <f t="shared" si="11"/>
        <v>5.468</v>
      </c>
      <c r="AK39" s="36">
        <f t="shared" si="12"/>
        <v>-3.9249999999999998</v>
      </c>
      <c r="AM39" s="35">
        <f t="shared" si="13"/>
        <v>-62.379981230147266</v>
      </c>
      <c r="AN39" s="34">
        <f t="shared" si="14"/>
        <v>4.6173333333333337</v>
      </c>
    </row>
    <row r="40" spans="1:43" x14ac:dyDescent="0.2">
      <c r="A40" s="47" t="s">
        <v>117</v>
      </c>
      <c r="B40" s="46" t="s">
        <v>93</v>
      </c>
      <c r="C40" s="29">
        <v>24</v>
      </c>
      <c r="D40" s="27">
        <v>129.822</v>
      </c>
      <c r="E40" s="28">
        <v>67.900000000000006</v>
      </c>
      <c r="F40" s="28">
        <v>6.8</v>
      </c>
      <c r="G40" s="27">
        <v>113.19</v>
      </c>
      <c r="H40" s="28">
        <v>44</v>
      </c>
      <c r="I40" s="28">
        <v>4.5999999999999996</v>
      </c>
      <c r="J40" s="31">
        <f t="shared" si="0"/>
        <v>23.900000000000006</v>
      </c>
      <c r="K40" s="45">
        <f t="shared" si="1"/>
        <v>16.632000000000001</v>
      </c>
      <c r="L40" s="27">
        <v>50.378999999999998</v>
      </c>
      <c r="M40" s="28">
        <v>67.8</v>
      </c>
      <c r="N40" s="28" t="s">
        <v>124</v>
      </c>
      <c r="O40" s="27">
        <v>36.659999999999997</v>
      </c>
      <c r="P40" s="28">
        <v>53.8</v>
      </c>
      <c r="Q40" s="28" t="s">
        <v>124</v>
      </c>
      <c r="R40" s="31">
        <f t="shared" si="15"/>
        <v>14</v>
      </c>
      <c r="S40" s="45">
        <f t="shared" si="16"/>
        <v>13.718999999999999</v>
      </c>
      <c r="T40" s="27">
        <v>1.401</v>
      </c>
      <c r="U40" s="27">
        <v>3.839</v>
      </c>
      <c r="V40" s="1" t="s">
        <v>26</v>
      </c>
      <c r="X40" s="44">
        <v>49.334000000000003</v>
      </c>
      <c r="Y40" s="44">
        <v>36.164000000000001</v>
      </c>
      <c r="Z40" s="16">
        <f t="shared" si="4"/>
        <v>13.17</v>
      </c>
      <c r="AA40" s="16"/>
      <c r="AB40" s="43">
        <f t="shared" si="5"/>
        <v>3.2094166666666664</v>
      </c>
      <c r="AC40" s="15"/>
      <c r="AD40" s="42">
        <f t="shared" si="6"/>
        <v>3.835</v>
      </c>
      <c r="AE40" s="41">
        <f t="shared" si="7"/>
        <v>4.0000000000000036E-3</v>
      </c>
      <c r="AF40" s="40">
        <f t="shared" si="8"/>
        <v>1.399</v>
      </c>
      <c r="AG40" s="39">
        <f t="shared" si="9"/>
        <v>2.0000000000000018E-3</v>
      </c>
      <c r="AH40" s="38">
        <f t="shared" si="10"/>
        <v>3.0585740789822435</v>
      </c>
      <c r="AJ40" s="37">
        <f t="shared" si="11"/>
        <v>5.29</v>
      </c>
      <c r="AK40" s="36">
        <f t="shared" si="12"/>
        <v>-3.8890000000000002</v>
      </c>
      <c r="AM40" s="35">
        <f t="shared" si="13"/>
        <v>-60.841063698206554</v>
      </c>
      <c r="AN40" s="34">
        <f t="shared" si="14"/>
        <v>4.7162499999999996</v>
      </c>
      <c r="AO40" s="48"/>
      <c r="AP40" s="48"/>
      <c r="AQ40" s="48"/>
    </row>
    <row r="41" spans="1:43" x14ac:dyDescent="0.2">
      <c r="A41" s="47" t="s">
        <v>118</v>
      </c>
      <c r="B41" s="46" t="s">
        <v>93</v>
      </c>
      <c r="C41" s="29">
        <v>24</v>
      </c>
      <c r="D41" s="27">
        <v>129.637</v>
      </c>
      <c r="E41" s="28">
        <v>68.900000000000006</v>
      </c>
      <c r="F41" s="28">
        <v>6.9</v>
      </c>
      <c r="G41" s="27">
        <v>113.337</v>
      </c>
      <c r="H41" s="28">
        <v>44.5</v>
      </c>
      <c r="I41" s="28">
        <v>4.5999999999999996</v>
      </c>
      <c r="J41" s="31">
        <f t="shared" ref="J41:J46" si="17">E41-H41</f>
        <v>24.400000000000006</v>
      </c>
      <c r="K41" s="45">
        <f t="shared" ref="K41:K46" si="18">ROUND(D41-G41,3)</f>
        <v>16.3</v>
      </c>
      <c r="L41" s="27">
        <v>49.311999999999998</v>
      </c>
      <c r="M41" s="28">
        <v>68.8</v>
      </c>
      <c r="N41" s="28">
        <v>0</v>
      </c>
      <c r="O41" s="27">
        <v>35.799999999999997</v>
      </c>
      <c r="P41" s="28">
        <v>54.1</v>
      </c>
      <c r="Q41" s="28">
        <v>0</v>
      </c>
      <c r="R41" s="31">
        <f t="shared" si="15"/>
        <v>14.699999999999996</v>
      </c>
      <c r="S41" s="45">
        <f t="shared" si="16"/>
        <v>13.512</v>
      </c>
      <c r="T41" s="27">
        <v>1.411</v>
      </c>
      <c r="U41" s="27">
        <v>3.9</v>
      </c>
      <c r="V41" s="1" t="s">
        <v>26</v>
      </c>
      <c r="X41" s="44">
        <v>48.261000000000003</v>
      </c>
      <c r="Y41" s="44">
        <v>35.31</v>
      </c>
      <c r="Z41" s="16">
        <f t="shared" si="4"/>
        <v>12.951000000000001</v>
      </c>
      <c r="AA41" s="16"/>
      <c r="AB41" s="43">
        <f t="shared" si="5"/>
        <v>3.251125</v>
      </c>
      <c r="AC41" s="15"/>
      <c r="AD41" s="42">
        <f t="shared" si="6"/>
        <v>3.8879999999999999</v>
      </c>
      <c r="AE41" s="41">
        <f t="shared" si="7"/>
        <v>1.2000000000000011E-2</v>
      </c>
      <c r="AF41" s="40">
        <f t="shared" si="8"/>
        <v>1.41</v>
      </c>
      <c r="AG41" s="39">
        <f t="shared" si="9"/>
        <v>1.0000000000001119E-3</v>
      </c>
      <c r="AH41" s="38">
        <f t="shared" si="10"/>
        <v>2.9549044001517597</v>
      </c>
      <c r="AJ41" s="37">
        <f t="shared" si="11"/>
        <v>5.2309999999999999</v>
      </c>
      <c r="AK41" s="36">
        <f t="shared" si="12"/>
        <v>-3.82</v>
      </c>
      <c r="AM41" s="35">
        <f t="shared" si="13"/>
        <v>-59.35484440209288</v>
      </c>
      <c r="AN41" s="34">
        <f t="shared" si="14"/>
        <v>4.7223750000000004</v>
      </c>
      <c r="AO41" s="48"/>
      <c r="AP41" s="48"/>
      <c r="AQ41" s="48"/>
    </row>
    <row r="42" spans="1:43" x14ac:dyDescent="0.2">
      <c r="A42" s="47" t="s">
        <v>119</v>
      </c>
      <c r="B42" s="46" t="s">
        <v>93</v>
      </c>
      <c r="C42" s="29">
        <v>24</v>
      </c>
      <c r="D42" s="27">
        <v>125.075</v>
      </c>
      <c r="E42" s="28">
        <v>68.099999999999994</v>
      </c>
      <c r="F42" s="28">
        <v>6.7</v>
      </c>
      <c r="G42" s="27">
        <v>109.48099999999999</v>
      </c>
      <c r="H42" s="28">
        <v>44.1</v>
      </c>
      <c r="I42" s="28">
        <v>4.5999999999999996</v>
      </c>
      <c r="J42" s="31">
        <f t="shared" si="17"/>
        <v>23.999999999999993</v>
      </c>
      <c r="K42" s="45">
        <f t="shared" si="18"/>
        <v>15.593999999999999</v>
      </c>
      <c r="L42" s="27">
        <v>48.792000000000002</v>
      </c>
      <c r="M42" s="28">
        <v>68</v>
      </c>
      <c r="N42" s="28">
        <v>0</v>
      </c>
      <c r="O42" s="27">
        <v>35.99</v>
      </c>
      <c r="P42" s="28">
        <v>53.7</v>
      </c>
      <c r="Q42" s="28">
        <v>0</v>
      </c>
      <c r="R42" s="31">
        <f t="shared" si="15"/>
        <v>14.299999999999997</v>
      </c>
      <c r="S42" s="45">
        <f t="shared" si="16"/>
        <v>12.802</v>
      </c>
      <c r="T42" s="27">
        <v>1.3440000000000001</v>
      </c>
      <c r="U42" s="27">
        <v>3.6949999999999998</v>
      </c>
      <c r="V42" s="1" t="s">
        <v>26</v>
      </c>
      <c r="X42" s="44">
        <v>47.774999999999999</v>
      </c>
      <c r="Y42" s="44">
        <v>35.506</v>
      </c>
      <c r="Z42" s="16">
        <f t="shared" si="4"/>
        <v>12.269</v>
      </c>
      <c r="AA42" s="16"/>
      <c r="AB42" s="43">
        <f t="shared" si="5"/>
        <v>3.0822916666666664</v>
      </c>
      <c r="AC42" s="15"/>
      <c r="AD42" s="42">
        <f t="shared" si="6"/>
        <v>3.6890000000000001</v>
      </c>
      <c r="AE42" s="41">
        <f t="shared" si="7"/>
        <v>5.9999999999997833E-3</v>
      </c>
      <c r="AF42" s="40">
        <f t="shared" si="8"/>
        <v>1.3420000000000001</v>
      </c>
      <c r="AG42" s="39">
        <f t="shared" si="9"/>
        <v>2.0000000000000018E-3</v>
      </c>
      <c r="AH42" s="38">
        <f t="shared" si="10"/>
        <v>3.037056658232935</v>
      </c>
      <c r="AJ42" s="37">
        <f t="shared" si="11"/>
        <v>5.1550000000000002</v>
      </c>
      <c r="AK42" s="36">
        <f t="shared" si="12"/>
        <v>-3.8109999999999999</v>
      </c>
      <c r="AM42" s="35">
        <f t="shared" si="13"/>
        <v>-61.825339556635392</v>
      </c>
      <c r="AN42" s="34">
        <f t="shared" si="14"/>
        <v>4.5617083333333328</v>
      </c>
      <c r="AO42" s="48"/>
      <c r="AP42" s="48"/>
      <c r="AQ42" s="48"/>
    </row>
    <row r="43" spans="1:43" x14ac:dyDescent="0.2">
      <c r="A43" s="47" t="s">
        <v>120</v>
      </c>
      <c r="B43" s="46" t="s">
        <v>93</v>
      </c>
      <c r="C43" s="29">
        <v>24</v>
      </c>
      <c r="D43" s="27">
        <v>126.447</v>
      </c>
      <c r="E43" s="28">
        <v>67.599999999999994</v>
      </c>
      <c r="F43" s="28">
        <v>6.7</v>
      </c>
      <c r="G43" s="27">
        <v>111.664</v>
      </c>
      <c r="H43" s="28">
        <v>44</v>
      </c>
      <c r="I43" s="28">
        <v>4.7</v>
      </c>
      <c r="J43" s="31">
        <f t="shared" si="17"/>
        <v>23.599999999999994</v>
      </c>
      <c r="K43" s="45">
        <f t="shared" si="18"/>
        <v>14.782999999999999</v>
      </c>
      <c r="L43" s="27">
        <v>50.814</v>
      </c>
      <c r="M43" s="28">
        <v>67.599999999999994</v>
      </c>
      <c r="N43" s="28">
        <v>0</v>
      </c>
      <c r="O43" s="27">
        <v>38.86</v>
      </c>
      <c r="P43" s="28">
        <v>53.6</v>
      </c>
      <c r="Q43" s="28">
        <v>0</v>
      </c>
      <c r="R43" s="31">
        <f t="shared" si="15"/>
        <v>13.999999999999993</v>
      </c>
      <c r="S43" s="45">
        <f t="shared" si="16"/>
        <v>11.954000000000001</v>
      </c>
      <c r="T43" s="27">
        <v>1.3080000000000001</v>
      </c>
      <c r="U43" s="27">
        <v>3.65</v>
      </c>
      <c r="V43" s="1" t="s">
        <v>26</v>
      </c>
      <c r="X43" s="44">
        <v>49.765999999999998</v>
      </c>
      <c r="Y43" s="44">
        <v>38.338000000000001</v>
      </c>
      <c r="Z43" s="16">
        <f t="shared" si="4"/>
        <v>11.428000000000001</v>
      </c>
      <c r="AA43" s="16"/>
      <c r="AB43" s="43">
        <f t="shared" si="5"/>
        <v>3.0552499999999996</v>
      </c>
      <c r="AC43" s="15"/>
      <c r="AD43" s="42">
        <f t="shared" si="6"/>
        <v>3.6349999999999998</v>
      </c>
      <c r="AE43" s="41">
        <f t="shared" si="7"/>
        <v>1.5000000000000124E-2</v>
      </c>
      <c r="AF43" s="40">
        <f t="shared" si="8"/>
        <v>1.3089999999999999</v>
      </c>
      <c r="AG43" s="39">
        <f t="shared" si="9"/>
        <v>-9.9999999999988987E-4</v>
      </c>
      <c r="AH43" s="38">
        <f t="shared" si="10"/>
        <v>3.0045493623728317</v>
      </c>
      <c r="AJ43" s="37">
        <f t="shared" si="11"/>
        <v>5.4189999999999996</v>
      </c>
      <c r="AK43" s="36">
        <f t="shared" si="12"/>
        <v>-4.1109999999999998</v>
      </c>
      <c r="AM43" s="35">
        <f t="shared" si="13"/>
        <v>-65.662165066628447</v>
      </c>
      <c r="AN43" s="34">
        <f t="shared" si="14"/>
        <v>4.6526666666666667</v>
      </c>
      <c r="AO43" s="48"/>
      <c r="AP43" s="48"/>
      <c r="AQ43" s="48"/>
    </row>
    <row r="44" spans="1:43" x14ac:dyDescent="0.2">
      <c r="A44" s="47" t="s">
        <v>121</v>
      </c>
      <c r="B44" s="46" t="s">
        <v>93</v>
      </c>
      <c r="C44" s="29">
        <v>24</v>
      </c>
      <c r="D44" s="27">
        <v>123.15600000000001</v>
      </c>
      <c r="E44" s="28">
        <v>69.2</v>
      </c>
      <c r="F44" s="28">
        <v>6.7</v>
      </c>
      <c r="G44" s="27">
        <v>107.63</v>
      </c>
      <c r="H44" s="28">
        <v>43.9</v>
      </c>
      <c r="I44" s="28">
        <v>4.7</v>
      </c>
      <c r="J44" s="31">
        <f t="shared" si="17"/>
        <v>25.300000000000004</v>
      </c>
      <c r="K44" s="45">
        <f t="shared" si="18"/>
        <v>15.526</v>
      </c>
      <c r="L44" s="27">
        <v>48.029000000000003</v>
      </c>
      <c r="M44" s="28">
        <v>69.099999999999994</v>
      </c>
      <c r="N44" s="28">
        <v>0</v>
      </c>
      <c r="O44" s="27">
        <v>35.03</v>
      </c>
      <c r="P44" s="28">
        <v>54</v>
      </c>
      <c r="Q44" s="28">
        <v>0</v>
      </c>
      <c r="R44" s="31">
        <f t="shared" si="15"/>
        <v>15.099999999999994</v>
      </c>
      <c r="S44" s="45">
        <f t="shared" si="16"/>
        <v>12.999000000000001</v>
      </c>
      <c r="T44" s="27">
        <v>1.3819999999999999</v>
      </c>
      <c r="U44" s="27">
        <v>3.7959999999999998</v>
      </c>
      <c r="V44" s="1" t="s">
        <v>26</v>
      </c>
      <c r="X44" s="44">
        <v>46.997999999999998</v>
      </c>
      <c r="Y44" s="44">
        <v>34.552999999999997</v>
      </c>
      <c r="Z44" s="16">
        <f t="shared" si="4"/>
        <v>12.445</v>
      </c>
      <c r="AA44" s="16"/>
      <c r="AB44" s="43">
        <f t="shared" si="5"/>
        <v>3.0448749999999998</v>
      </c>
      <c r="AC44" s="15"/>
      <c r="AD44" s="42">
        <f t="shared" si="6"/>
        <v>3.7970000000000002</v>
      </c>
      <c r="AE44" s="41">
        <f t="shared" si="7"/>
        <v>-1.000000000000334E-3</v>
      </c>
      <c r="AF44" s="40">
        <f t="shared" si="8"/>
        <v>1.3819999999999999</v>
      </c>
      <c r="AG44" s="39">
        <f t="shared" si="9"/>
        <v>0</v>
      </c>
      <c r="AH44" s="38">
        <f t="shared" si="10"/>
        <v>2.8625847811948337</v>
      </c>
      <c r="AJ44" s="37">
        <f t="shared" si="11"/>
        <v>5.1130000000000004</v>
      </c>
      <c r="AK44" s="36">
        <f t="shared" si="12"/>
        <v>-3.7310000000000008</v>
      </c>
      <c r="AM44" s="35">
        <f t="shared" si="13"/>
        <v>-61.344420700548163</v>
      </c>
      <c r="AN44" s="34">
        <f t="shared" si="14"/>
        <v>4.4845833333333331</v>
      </c>
      <c r="AO44" s="48"/>
      <c r="AP44" s="48"/>
      <c r="AQ44" s="48"/>
    </row>
    <row r="45" spans="1:43" x14ac:dyDescent="0.2">
      <c r="A45" s="47" t="s">
        <v>122</v>
      </c>
      <c r="B45" s="46" t="s">
        <v>93</v>
      </c>
      <c r="C45" s="29">
        <v>24</v>
      </c>
      <c r="D45" s="27">
        <v>128.751</v>
      </c>
      <c r="E45" s="28">
        <v>69</v>
      </c>
      <c r="F45" s="28">
        <v>6.7</v>
      </c>
      <c r="G45" s="27">
        <v>111.27200000000001</v>
      </c>
      <c r="H45" s="28">
        <v>44</v>
      </c>
      <c r="I45" s="28">
        <v>4.5</v>
      </c>
      <c r="J45" s="31">
        <f t="shared" si="17"/>
        <v>25</v>
      </c>
      <c r="K45" s="45">
        <f t="shared" si="18"/>
        <v>17.478999999999999</v>
      </c>
      <c r="L45" s="27">
        <v>50.683999999999997</v>
      </c>
      <c r="M45" s="28">
        <v>68.900000000000006</v>
      </c>
      <c r="N45" s="28">
        <v>0</v>
      </c>
      <c r="O45" s="27">
        <v>35.85</v>
      </c>
      <c r="P45" s="28">
        <v>54.1</v>
      </c>
      <c r="Q45" s="28">
        <v>0</v>
      </c>
      <c r="R45" s="31">
        <f t="shared" si="15"/>
        <v>14.800000000000004</v>
      </c>
      <c r="S45" s="45">
        <f t="shared" si="16"/>
        <v>14.834</v>
      </c>
      <c r="T45" s="27">
        <v>1.506</v>
      </c>
      <c r="U45" s="27">
        <v>3.9969999999999999</v>
      </c>
      <c r="V45" s="1" t="s">
        <v>26</v>
      </c>
      <c r="X45" s="44">
        <v>49.600999999999999</v>
      </c>
      <c r="Y45" s="44">
        <v>35.36</v>
      </c>
      <c r="Z45" s="16">
        <f t="shared" si="4"/>
        <v>14.241</v>
      </c>
      <c r="AA45" s="16"/>
      <c r="AB45" s="43">
        <f t="shared" si="5"/>
        <v>3.1630000000000003</v>
      </c>
      <c r="AC45" s="15"/>
      <c r="AD45" s="42">
        <f t="shared" si="6"/>
        <v>3.988</v>
      </c>
      <c r="AE45" s="41">
        <f t="shared" si="7"/>
        <v>8.999999999999897E-3</v>
      </c>
      <c r="AF45" s="40">
        <f t="shared" si="8"/>
        <v>1.5049999999999999</v>
      </c>
      <c r="AG45" s="39">
        <f t="shared" si="9"/>
        <v>1.0000000000001119E-3</v>
      </c>
      <c r="AH45" s="38">
        <f t="shared" si="10"/>
        <v>2.9099863397799979</v>
      </c>
      <c r="AJ45" s="37">
        <f t="shared" si="11"/>
        <v>5.33</v>
      </c>
      <c r="AK45" s="36">
        <f t="shared" si="12"/>
        <v>-3.8239999999999998</v>
      </c>
      <c r="AM45" s="35">
        <f t="shared" si="13"/>
        <v>-60.645984614278525</v>
      </c>
      <c r="AN45" s="34">
        <f t="shared" si="14"/>
        <v>4.6363333333333339</v>
      </c>
      <c r="AO45" s="48"/>
      <c r="AP45" s="48"/>
      <c r="AQ45" s="48"/>
    </row>
    <row r="46" spans="1:43" x14ac:dyDescent="0.2">
      <c r="A46" s="47" t="s">
        <v>123</v>
      </c>
      <c r="B46" s="46" t="s">
        <v>93</v>
      </c>
      <c r="C46" s="29">
        <v>24</v>
      </c>
      <c r="D46" s="27">
        <v>127.965</v>
      </c>
      <c r="E46" s="28">
        <v>68.400000000000006</v>
      </c>
      <c r="F46" s="28">
        <v>6.8</v>
      </c>
      <c r="G46" s="27">
        <v>109.364</v>
      </c>
      <c r="H46" s="28">
        <v>43.4</v>
      </c>
      <c r="I46" s="28">
        <v>4.7</v>
      </c>
      <c r="J46" s="31">
        <f t="shared" si="17"/>
        <v>25.000000000000007</v>
      </c>
      <c r="K46" s="45">
        <f t="shared" si="18"/>
        <v>18.600999999999999</v>
      </c>
      <c r="L46" s="27">
        <v>51.616</v>
      </c>
      <c r="M46" s="28">
        <v>68.3</v>
      </c>
      <c r="N46" s="28">
        <v>0</v>
      </c>
      <c r="O46" s="27">
        <v>35.450000000000003</v>
      </c>
      <c r="P46" s="28">
        <v>53.9</v>
      </c>
      <c r="Q46" s="28">
        <v>0</v>
      </c>
      <c r="R46" s="31">
        <f t="shared" si="15"/>
        <v>14.399999999999999</v>
      </c>
      <c r="S46" s="45">
        <f t="shared" si="16"/>
        <v>16.166</v>
      </c>
      <c r="T46" s="27">
        <v>1.5720000000000001</v>
      </c>
      <c r="U46" s="27">
        <v>4.008</v>
      </c>
      <c r="V46" s="1" t="s">
        <v>26</v>
      </c>
      <c r="X46" s="44">
        <v>50.53</v>
      </c>
      <c r="Y46" s="44">
        <v>34.97</v>
      </c>
      <c r="Z46" s="16">
        <f t="shared" si="4"/>
        <v>15.56</v>
      </c>
      <c r="AA46" s="16"/>
      <c r="AB46" s="43">
        <f t="shared" si="5"/>
        <v>3.0997500000000002</v>
      </c>
      <c r="AC46" s="15"/>
      <c r="AD46" s="42">
        <f t="shared" si="6"/>
        <v>4.0060000000000002</v>
      </c>
      <c r="AE46" s="41">
        <f t="shared" si="7"/>
        <v>1.9999999999997797E-3</v>
      </c>
      <c r="AF46" s="40">
        <f t="shared" si="8"/>
        <v>1.5660000000000001</v>
      </c>
      <c r="AG46" s="39">
        <f t="shared" si="9"/>
        <v>6.0000000000000053E-3</v>
      </c>
      <c r="AH46" s="38">
        <f t="shared" si="10"/>
        <v>2.7806225083208354</v>
      </c>
      <c r="AJ46" s="37">
        <f t="shared" si="11"/>
        <v>5.3360000000000003</v>
      </c>
      <c r="AK46" s="36">
        <f t="shared" si="12"/>
        <v>-3.7640000000000002</v>
      </c>
      <c r="AM46" s="35">
        <f t="shared" si="13"/>
        <v>-61.170952050034742</v>
      </c>
      <c r="AN46" s="34">
        <f t="shared" si="14"/>
        <v>4.5568333333333335</v>
      </c>
    </row>
    <row r="47" spans="1:43" x14ac:dyDescent="0.2">
      <c r="A47" s="29" t="s">
        <v>25</v>
      </c>
      <c r="B47" s="29"/>
      <c r="C47" s="29"/>
      <c r="D47" s="27">
        <f>ROUND(AVERAGE(D17:D46),3)</f>
        <v>126.18300000000001</v>
      </c>
      <c r="E47" s="28">
        <f>ROUND(AVERAGE(E17:E46),1)</f>
        <v>68.3</v>
      </c>
      <c r="F47" s="33">
        <f>IF(SUM(F17:F46)=0,0,ROUND(AVERAGE(F17:F46),1))</f>
        <v>6.8</v>
      </c>
      <c r="G47" s="27">
        <f>ROUND(AVERAGE(G17:G46),3)</f>
        <v>109.578</v>
      </c>
      <c r="H47" s="28">
        <f>ROUND(AVERAGE(H17:H46),1)</f>
        <v>44</v>
      </c>
      <c r="I47" s="33">
        <f>IF(SUM(I17:I46)=0,0,ROUND(AVERAGE(I17:I46),1))</f>
        <v>4.5999999999999996</v>
      </c>
      <c r="J47" s="31">
        <f>ROUND(AVERAGE(J17:J46),1)</f>
        <v>24.3</v>
      </c>
      <c r="K47" s="27">
        <f>ROUND(AVERAGE(K17:K46),3)</f>
        <v>16.605</v>
      </c>
      <c r="L47" s="27">
        <f>ROUND(AVERAGE(L17:L46),3)</f>
        <v>50.753999999999998</v>
      </c>
      <c r="M47" s="28">
        <f>ROUND(AVERAGE(M17:M46),1)</f>
        <v>68.2</v>
      </c>
      <c r="N47" s="32">
        <f>IF(SUM(N17:N46)=0,0,ROUND(AVERAGE(N17:N46),1))</f>
        <v>0</v>
      </c>
      <c r="O47" s="27">
        <f>ROUND(AVERAGE(O17:O46),3)</f>
        <v>36.844999999999999</v>
      </c>
      <c r="P47" s="28">
        <f>ROUND(AVERAGE(P17:P46),1)</f>
        <v>54.1</v>
      </c>
      <c r="Q47" s="32">
        <f>IF(SUM(Q17:Q46)=0,0,ROUND(AVERAGE(Q17:Q46),1))</f>
        <v>0</v>
      </c>
      <c r="R47" s="31">
        <f>ROUND(AVERAGE(R17:R46),1)</f>
        <v>14.1</v>
      </c>
      <c r="S47" s="27">
        <f>ROUND(AVERAGE(S17:S46),3)</f>
        <v>13.907999999999999</v>
      </c>
      <c r="T47" s="27"/>
      <c r="U47" s="27"/>
      <c r="X47" s="30"/>
      <c r="Y47" s="30"/>
      <c r="Z47" s="30"/>
      <c r="AA47" s="30"/>
    </row>
    <row r="48" spans="1:43" x14ac:dyDescent="0.2">
      <c r="A48" s="29" t="s">
        <v>24</v>
      </c>
      <c r="B48" s="29"/>
      <c r="C48" s="29">
        <f>SUM(C17:C46)</f>
        <v>720</v>
      </c>
      <c r="D48" s="27">
        <f>SUM(D17:D46)</f>
        <v>3785.4800000000009</v>
      </c>
      <c r="E48" s="28"/>
      <c r="F48" s="28"/>
      <c r="G48" s="27">
        <f>SUM(G17:G46)</f>
        <v>3287.3319999999994</v>
      </c>
      <c r="H48" s="28"/>
      <c r="I48" s="28"/>
      <c r="J48" s="28"/>
      <c r="K48" s="27">
        <f>SUM(K17:K46)</f>
        <v>498.14800000000002</v>
      </c>
      <c r="L48" s="27">
        <f>SUM(L17:L46)</f>
        <v>1522.6099999999997</v>
      </c>
      <c r="M48" s="28"/>
      <c r="N48" s="28"/>
      <c r="O48" s="27">
        <f>SUM(O17:O46)</f>
        <v>1105.3599999999999</v>
      </c>
      <c r="P48" s="28"/>
      <c r="Q48" s="28"/>
      <c r="R48" s="28"/>
      <c r="S48" s="86">
        <f>SUM(S17:S46)</f>
        <v>417.25000000000011</v>
      </c>
      <c r="T48" s="27">
        <f>SUM(T17:T46)</f>
        <v>42.663000000000004</v>
      </c>
      <c r="U48" s="27">
        <f>SUM(U17:U46)</f>
        <v>113.943</v>
      </c>
      <c r="X48" s="16">
        <f>SUM(X17:X46)</f>
        <v>1490.6940000000002</v>
      </c>
      <c r="Y48" s="16">
        <f>SUM(Y17:Y46)</f>
        <v>1090.2389999999998</v>
      </c>
      <c r="Z48" s="16">
        <f>SUM(Z17:Z46)</f>
        <v>400.45499999999998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23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1145.3820000000001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997.63499999999999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147.74799999999999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449.51900000000001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326.10899999999998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123.411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12.759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34.566000000000003</v>
      </c>
      <c r="V50" s="1" t="s">
        <v>21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440.05500000000001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321.68700000000001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118.36799999999999</v>
      </c>
      <c r="AA50" s="16"/>
      <c r="AC50" s="15"/>
      <c r="AD50" s="25">
        <f>COUNT(C17:C46)</f>
        <v>30</v>
      </c>
    </row>
    <row r="51" spans="1:40" x14ac:dyDescent="0.2">
      <c r="A51" s="1" t="s">
        <v>22</v>
      </c>
      <c r="D51" s="23">
        <v>-553.84</v>
      </c>
      <c r="E51" s="17"/>
      <c r="F51" s="17"/>
      <c r="G51" s="23">
        <v>-444.72</v>
      </c>
      <c r="H51" s="17"/>
      <c r="I51" s="17"/>
      <c r="J51" s="17"/>
      <c r="K51" s="23">
        <v>-109.12</v>
      </c>
      <c r="L51" s="23">
        <v>-428.66699999999997</v>
      </c>
      <c r="M51" s="24"/>
      <c r="N51" s="24"/>
      <c r="O51" s="23">
        <v>-330.4</v>
      </c>
      <c r="P51" s="17"/>
      <c r="Q51" s="17"/>
      <c r="R51" s="17"/>
      <c r="S51" s="23">
        <v>-98.266999999999996</v>
      </c>
      <c r="T51" s="23">
        <v>-10.765000000000001</v>
      </c>
      <c r="U51" s="23">
        <v>-15.148999999999999</v>
      </c>
      <c r="V51" s="1" t="s">
        <v>21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20</v>
      </c>
      <c r="D52" s="17">
        <f>D48+D50+D51</f>
        <v>4377.0220000000008</v>
      </c>
      <c r="E52" s="17"/>
      <c r="F52" s="17"/>
      <c r="G52" s="17">
        <f>G48+G50+G51</f>
        <v>3840.2469999999994</v>
      </c>
      <c r="H52" s="17"/>
      <c r="I52" s="17"/>
      <c r="J52" s="17"/>
      <c r="K52" s="17">
        <f>K48+K50+K51</f>
        <v>536.77599999999995</v>
      </c>
      <c r="L52" s="17">
        <f>L48+L50+L51</f>
        <v>1543.4619999999998</v>
      </c>
      <c r="M52" s="17"/>
      <c r="N52" s="17"/>
      <c r="O52" s="17">
        <f>O48+O50+O51</f>
        <v>1101.069</v>
      </c>
      <c r="P52" s="17"/>
      <c r="Q52" s="17"/>
      <c r="R52" s="17"/>
      <c r="S52" s="18">
        <f>S48+S50+S51</f>
        <v>442.39400000000006</v>
      </c>
      <c r="T52" s="17">
        <f>T48+T50+T51</f>
        <v>44.657000000000004</v>
      </c>
      <c r="U52" s="17">
        <f>U48+U50+U51</f>
        <v>133.36000000000001</v>
      </c>
      <c r="X52" s="16">
        <f>X48+X50+X51</f>
        <v>1930.7490000000003</v>
      </c>
      <c r="Y52" s="16">
        <f>Y48+Y50+Y51</f>
        <v>1411.9259999999999</v>
      </c>
      <c r="Z52" s="16">
        <f>Z48+Z50+Z51</f>
        <v>518.82299999999998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19</v>
      </c>
      <c r="B53" s="11">
        <v>11.1</v>
      </c>
      <c r="C53" s="13" t="s">
        <v>18</v>
      </c>
      <c r="D53" s="13">
        <f>ROUND(S52,0)</f>
        <v>442</v>
      </c>
      <c r="E53" s="11" t="s">
        <v>17</v>
      </c>
      <c r="F53" s="11">
        <f>ROUND(T52-D53*0.98*B53/1000,2)</f>
        <v>39.85</v>
      </c>
      <c r="G53" s="11" t="s">
        <v>16</v>
      </c>
      <c r="H53" s="11">
        <f>ROUND(U52-T52,2)</f>
        <v>88.7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15</v>
      </c>
      <c r="F55" s="9"/>
    </row>
    <row r="56" spans="1:40" x14ac:dyDescent="0.2">
      <c r="A56" s="1" t="s">
        <v>14</v>
      </c>
    </row>
    <row r="57" spans="1:40" x14ac:dyDescent="0.2">
      <c r="A57" s="1" t="s">
        <v>13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view="pageBreakPreview" zoomScale="80" zoomScaleNormal="100" zoomScaleSheetLayoutView="80" workbookViewId="0">
      <selection activeCell="S47" sqref="S47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91</v>
      </c>
      <c r="E1" s="13"/>
      <c r="F1" s="13"/>
      <c r="G1" s="13"/>
      <c r="H1" s="13"/>
      <c r="I1" s="13"/>
      <c r="J1" s="85" t="s">
        <v>90</v>
      </c>
      <c r="K1" s="84" t="str">
        <f>A17</f>
        <v>23.10.17</v>
      </c>
      <c r="L1" s="85" t="s">
        <v>89</v>
      </c>
      <c r="M1" s="84">
        <f>K1+DAY(SUM(C17:C47)/24-1)</f>
        <v>43061</v>
      </c>
    </row>
    <row r="2" spans="1:34" x14ac:dyDescent="0.2">
      <c r="A2" s="1" t="s">
        <v>88</v>
      </c>
      <c r="B2" s="74" t="s">
        <v>87</v>
      </c>
      <c r="R2" s="1" t="s">
        <v>86</v>
      </c>
    </row>
    <row r="3" spans="1:34" x14ac:dyDescent="0.2">
      <c r="A3" s="1" t="s">
        <v>85</v>
      </c>
      <c r="B3" s="74" t="s">
        <v>84</v>
      </c>
      <c r="L3" s="74" t="s">
        <v>83</v>
      </c>
      <c r="U3" s="83" t="s">
        <v>82</v>
      </c>
    </row>
    <row r="4" spans="1:34" ht="3.75" customHeight="1" x14ac:dyDescent="0.2"/>
    <row r="5" spans="1:34" ht="15.75" customHeight="1" x14ac:dyDescent="0.25">
      <c r="A5" s="13" t="s">
        <v>81</v>
      </c>
      <c r="B5" s="82" t="s">
        <v>80</v>
      </c>
      <c r="F5" s="81"/>
      <c r="G5" s="80"/>
      <c r="H5" s="79"/>
      <c r="L5" s="74" t="s">
        <v>79</v>
      </c>
      <c r="U5" s="78" t="s">
        <v>78</v>
      </c>
    </row>
    <row r="6" spans="1:34" ht="15.75" customHeight="1" x14ac:dyDescent="0.25">
      <c r="A6" s="77" t="s">
        <v>77</v>
      </c>
      <c r="B6" s="13"/>
      <c r="C6" s="11"/>
      <c r="D6" s="76"/>
      <c r="U6" s="78" t="s">
        <v>125</v>
      </c>
    </row>
    <row r="7" spans="1:34" ht="6.75" customHeight="1" x14ac:dyDescent="0.2"/>
    <row r="8" spans="1:34" s="2" customFormat="1" x14ac:dyDescent="0.2">
      <c r="A8" s="74"/>
      <c r="B8" s="74" t="s">
        <v>76</v>
      </c>
      <c r="C8" s="74"/>
      <c r="D8" s="7" t="s">
        <v>75</v>
      </c>
      <c r="E8" s="7" t="s">
        <v>74</v>
      </c>
      <c r="J8" s="74" t="s">
        <v>76</v>
      </c>
      <c r="K8" s="74"/>
      <c r="L8" s="7" t="s">
        <v>75</v>
      </c>
      <c r="M8" s="7" t="s">
        <v>74</v>
      </c>
    </row>
    <row r="9" spans="1:34" s="2" customFormat="1" x14ac:dyDescent="0.2">
      <c r="A9" s="73" t="s">
        <v>73</v>
      </c>
      <c r="B9" s="72" t="s">
        <v>72</v>
      </c>
      <c r="C9" s="74"/>
      <c r="D9" s="71" t="s">
        <v>65</v>
      </c>
      <c r="E9" s="71" t="s">
        <v>64</v>
      </c>
      <c r="H9" s="73" t="s">
        <v>71</v>
      </c>
      <c r="I9" s="7"/>
      <c r="J9" s="72" t="s">
        <v>70</v>
      </c>
      <c r="K9" s="72"/>
      <c r="L9" s="71" t="s">
        <v>69</v>
      </c>
      <c r="M9" s="71" t="s">
        <v>68</v>
      </c>
    </row>
    <row r="10" spans="1:34" s="2" customFormat="1" x14ac:dyDescent="0.2">
      <c r="A10" s="73" t="s">
        <v>67</v>
      </c>
      <c r="B10" s="72" t="s">
        <v>66</v>
      </c>
      <c r="C10" s="74"/>
      <c r="D10" s="71" t="s">
        <v>65</v>
      </c>
      <c r="E10" s="71" t="s">
        <v>64</v>
      </c>
      <c r="H10" s="73" t="s">
        <v>63</v>
      </c>
      <c r="I10" s="7"/>
      <c r="J10" s="72" t="s">
        <v>60</v>
      </c>
      <c r="K10" s="72"/>
      <c r="L10" s="71" t="s">
        <v>59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7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8"/>
      <c r="AA13" s="88"/>
      <c r="AB13" s="2"/>
      <c r="AC13" s="88"/>
      <c r="AD13" s="88"/>
      <c r="AE13" s="89"/>
      <c r="AF13" s="88"/>
      <c r="AG13" s="88"/>
      <c r="AH13" s="88"/>
    </row>
    <row r="14" spans="1:34" ht="7.5" customHeight="1" x14ac:dyDescent="0.2"/>
    <row r="15" spans="1:34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</row>
    <row r="16" spans="1:34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</row>
    <row r="17" spans="1:34" x14ac:dyDescent="0.2">
      <c r="A17" s="47" t="s">
        <v>126</v>
      </c>
      <c r="B17" s="46" t="s">
        <v>93</v>
      </c>
      <c r="C17" s="29">
        <v>24</v>
      </c>
      <c r="D17" s="27">
        <v>126.03700000000001</v>
      </c>
      <c r="E17" s="28">
        <v>70.5</v>
      </c>
      <c r="F17" s="28">
        <v>6.8</v>
      </c>
      <c r="G17" s="27">
        <v>109.857</v>
      </c>
      <c r="H17" s="28">
        <v>44</v>
      </c>
      <c r="I17" s="28">
        <v>4.5999999999999996</v>
      </c>
      <c r="J17" s="31">
        <f t="shared" ref="J17:J37" si="0">E17-H17</f>
        <v>26.5</v>
      </c>
      <c r="K17" s="45">
        <f t="shared" ref="K17:K37" si="1">ROUND(D17-G17,3)</f>
        <v>16.18</v>
      </c>
      <c r="L17" s="27">
        <v>48.709000000000003</v>
      </c>
      <c r="M17" s="28">
        <v>70.400000000000006</v>
      </c>
      <c r="N17" s="28" t="s">
        <v>124</v>
      </c>
      <c r="O17" s="27">
        <v>34.840000000000003</v>
      </c>
      <c r="P17" s="28">
        <v>54.6</v>
      </c>
      <c r="Q17" s="28" t="s">
        <v>124</v>
      </c>
      <c r="R17" s="31">
        <f t="shared" ref="R17:R37" si="2">M17-P17</f>
        <v>15.800000000000004</v>
      </c>
      <c r="S17" s="45">
        <f t="shared" ref="S17:S37" si="3">ROUND(L17-O17,3)</f>
        <v>13.869</v>
      </c>
      <c r="T17" s="27">
        <v>1.48</v>
      </c>
      <c r="U17" s="27">
        <v>4.0590000000000002</v>
      </c>
      <c r="V17" s="1" t="s">
        <v>26</v>
      </c>
      <c r="X17" s="44">
        <v>47.625999999999998</v>
      </c>
      <c r="Y17" s="44">
        <v>34.356000000000002</v>
      </c>
      <c r="Z17" s="16">
        <f t="shared" ref="Z17:Z47" si="4">ROUND(X17-Y17,3)</f>
        <v>13.27</v>
      </c>
      <c r="AA17" s="16"/>
      <c r="AB17" s="43">
        <f t="shared" ref="AB17:AB47" si="5">(G17-Y17)/24</f>
        <v>3.1458750000000002</v>
      </c>
      <c r="AC17" s="15"/>
      <c r="AD17" s="42">
        <f t="shared" ref="AD17:AD47" si="6">ROUND((D17*E17-G17*H17)/1000,3)</f>
        <v>4.0519999999999996</v>
      </c>
      <c r="AE17" s="41">
        <f t="shared" ref="AE17:AE47" si="7">U17-AD17</f>
        <v>7.0000000000005613E-3</v>
      </c>
      <c r="AF17" s="40">
        <f t="shared" ref="AF17:AF47" si="8">ROUND((M17*X17-P17*Y17)/1000,3)</f>
        <v>1.4770000000000001</v>
      </c>
      <c r="AG17" s="39">
        <f t="shared" ref="AG17:AG47" si="9">T17-AF17</f>
        <v>2.9999999999998916E-3</v>
      </c>
      <c r="AH17" s="38">
        <f t="shared" ref="AH17:AH47" si="10">(K17-Z17)/G17*100</f>
        <v>2.6488981130014473</v>
      </c>
    </row>
    <row r="18" spans="1:34" x14ac:dyDescent="0.2">
      <c r="A18" s="47" t="s">
        <v>127</v>
      </c>
      <c r="B18" s="46" t="s">
        <v>93</v>
      </c>
      <c r="C18" s="29">
        <v>24</v>
      </c>
      <c r="D18" s="27">
        <v>126.41</v>
      </c>
      <c r="E18" s="28">
        <v>71.7</v>
      </c>
      <c r="F18" s="28">
        <v>6.7</v>
      </c>
      <c r="G18" s="27">
        <v>111.248</v>
      </c>
      <c r="H18" s="28">
        <v>44.5</v>
      </c>
      <c r="I18" s="28">
        <v>4.5</v>
      </c>
      <c r="J18" s="31">
        <f t="shared" si="0"/>
        <v>27.200000000000003</v>
      </c>
      <c r="K18" s="45">
        <f t="shared" si="1"/>
        <v>15.162000000000001</v>
      </c>
      <c r="L18" s="27">
        <v>47.395000000000003</v>
      </c>
      <c r="M18" s="28">
        <v>71.599999999999994</v>
      </c>
      <c r="N18" s="28" t="s">
        <v>124</v>
      </c>
      <c r="O18" s="27">
        <v>34.44</v>
      </c>
      <c r="P18" s="28">
        <v>55.1</v>
      </c>
      <c r="Q18" s="28" t="s">
        <v>124</v>
      </c>
      <c r="R18" s="31">
        <f t="shared" si="2"/>
        <v>16.499999999999993</v>
      </c>
      <c r="S18" s="45">
        <f t="shared" si="3"/>
        <v>12.955</v>
      </c>
      <c r="T18" s="27">
        <v>1.4450000000000001</v>
      </c>
      <c r="U18" s="27">
        <v>4.1150000000000002</v>
      </c>
      <c r="V18" s="1" t="s">
        <v>26</v>
      </c>
      <c r="X18" s="44">
        <v>46.311</v>
      </c>
      <c r="Y18" s="44">
        <v>33.953000000000003</v>
      </c>
      <c r="Z18" s="16">
        <f t="shared" si="4"/>
        <v>12.358000000000001</v>
      </c>
      <c r="AA18" s="16"/>
      <c r="AB18" s="43">
        <f t="shared" si="5"/>
        <v>3.2206250000000001</v>
      </c>
      <c r="AC18" s="15"/>
      <c r="AD18" s="42">
        <f t="shared" si="6"/>
        <v>4.1130000000000004</v>
      </c>
      <c r="AE18" s="41">
        <f t="shared" si="7"/>
        <v>1.9999999999997797E-3</v>
      </c>
      <c r="AF18" s="40">
        <f t="shared" si="8"/>
        <v>1.4450000000000001</v>
      </c>
      <c r="AG18" s="39">
        <f t="shared" si="9"/>
        <v>0</v>
      </c>
      <c r="AH18" s="38">
        <f t="shared" si="10"/>
        <v>2.520494750467424</v>
      </c>
    </row>
    <row r="19" spans="1:34" x14ac:dyDescent="0.2">
      <c r="A19" s="47" t="s">
        <v>128</v>
      </c>
      <c r="B19" s="46" t="s">
        <v>93</v>
      </c>
      <c r="C19" s="29">
        <v>24</v>
      </c>
      <c r="D19" s="27">
        <v>123.053</v>
      </c>
      <c r="E19" s="28">
        <v>72.8</v>
      </c>
      <c r="F19" s="28">
        <v>6.7</v>
      </c>
      <c r="G19" s="27">
        <v>107.02200000000001</v>
      </c>
      <c r="H19" s="28">
        <v>44.2</v>
      </c>
      <c r="I19" s="28">
        <v>4.5999999999999996</v>
      </c>
      <c r="J19" s="31">
        <f t="shared" si="0"/>
        <v>28.599999999999994</v>
      </c>
      <c r="K19" s="45">
        <f t="shared" si="1"/>
        <v>16.030999999999999</v>
      </c>
      <c r="L19" s="27">
        <v>46.134</v>
      </c>
      <c r="M19" s="28">
        <v>72.7</v>
      </c>
      <c r="N19" s="28" t="s">
        <v>124</v>
      </c>
      <c r="O19" s="27">
        <v>32.229999999999997</v>
      </c>
      <c r="P19" s="28">
        <v>55</v>
      </c>
      <c r="Q19" s="28" t="s">
        <v>124</v>
      </c>
      <c r="R19" s="31">
        <f t="shared" si="2"/>
        <v>17.700000000000003</v>
      </c>
      <c r="S19" s="45">
        <f t="shared" si="3"/>
        <v>13.904</v>
      </c>
      <c r="T19" s="27">
        <v>1.5309999999999999</v>
      </c>
      <c r="U19" s="27">
        <v>4.24</v>
      </c>
      <c r="V19" s="1" t="s">
        <v>26</v>
      </c>
      <c r="X19" s="44">
        <v>45.046999999999997</v>
      </c>
      <c r="Y19" s="44">
        <v>31.776</v>
      </c>
      <c r="Z19" s="16">
        <f t="shared" si="4"/>
        <v>13.271000000000001</v>
      </c>
      <c r="AA19" s="16"/>
      <c r="AB19" s="43">
        <f t="shared" si="5"/>
        <v>3.1352500000000005</v>
      </c>
      <c r="AC19" s="15"/>
      <c r="AD19" s="42">
        <f t="shared" si="6"/>
        <v>4.2279999999999998</v>
      </c>
      <c r="AE19" s="41">
        <f t="shared" si="7"/>
        <v>1.2000000000000455E-2</v>
      </c>
      <c r="AF19" s="40">
        <f t="shared" si="8"/>
        <v>1.5269999999999999</v>
      </c>
      <c r="AG19" s="39">
        <f t="shared" si="9"/>
        <v>4.0000000000000036E-3</v>
      </c>
      <c r="AH19" s="38">
        <f t="shared" si="10"/>
        <v>2.5789090093625591</v>
      </c>
    </row>
    <row r="20" spans="1:34" x14ac:dyDescent="0.2">
      <c r="A20" s="47" t="s">
        <v>129</v>
      </c>
      <c r="B20" s="46" t="s">
        <v>93</v>
      </c>
      <c r="C20" s="29">
        <v>24</v>
      </c>
      <c r="D20" s="27">
        <v>138.78200000000001</v>
      </c>
      <c r="E20" s="28">
        <v>72.900000000000006</v>
      </c>
      <c r="F20" s="28">
        <v>6.8</v>
      </c>
      <c r="G20" s="27">
        <v>122.807</v>
      </c>
      <c r="H20" s="28">
        <v>45.1</v>
      </c>
      <c r="I20" s="28">
        <v>4.8</v>
      </c>
      <c r="J20" s="31">
        <f t="shared" si="0"/>
        <v>27.800000000000004</v>
      </c>
      <c r="K20" s="45">
        <f t="shared" si="1"/>
        <v>15.975</v>
      </c>
      <c r="L20" s="27">
        <v>45.899000000000001</v>
      </c>
      <c r="M20" s="28">
        <v>72.8</v>
      </c>
      <c r="N20" s="28" t="s">
        <v>124</v>
      </c>
      <c r="O20" s="27">
        <v>32.479999999999997</v>
      </c>
      <c r="P20" s="28">
        <v>54.9</v>
      </c>
      <c r="Q20" s="28" t="s">
        <v>124</v>
      </c>
      <c r="R20" s="31">
        <f t="shared" si="2"/>
        <v>17.899999999999999</v>
      </c>
      <c r="S20" s="45">
        <f t="shared" si="3"/>
        <v>13.419</v>
      </c>
      <c r="T20" s="27">
        <v>1.506</v>
      </c>
      <c r="U20" s="27">
        <v>4.5860000000000003</v>
      </c>
      <c r="V20" s="1" t="s">
        <v>26</v>
      </c>
      <c r="X20" s="44">
        <v>44.816000000000003</v>
      </c>
      <c r="Y20" s="44">
        <v>32.024000000000001</v>
      </c>
      <c r="Z20" s="16">
        <f t="shared" si="4"/>
        <v>12.792</v>
      </c>
      <c r="AA20" s="16"/>
      <c r="AB20" s="43">
        <f t="shared" si="5"/>
        <v>3.7826249999999999</v>
      </c>
      <c r="AC20" s="15"/>
      <c r="AD20" s="42">
        <f t="shared" si="6"/>
        <v>4.5789999999999997</v>
      </c>
      <c r="AE20" s="41">
        <f t="shared" si="7"/>
        <v>7.0000000000005613E-3</v>
      </c>
      <c r="AF20" s="40">
        <f t="shared" si="8"/>
        <v>1.504</v>
      </c>
      <c r="AG20" s="39">
        <f t="shared" si="9"/>
        <v>2.0000000000000018E-3</v>
      </c>
      <c r="AH20" s="38">
        <f t="shared" si="10"/>
        <v>2.5918717988388282</v>
      </c>
    </row>
    <row r="21" spans="1:34" x14ac:dyDescent="0.2">
      <c r="A21" s="47" t="s">
        <v>130</v>
      </c>
      <c r="B21" s="46" t="s">
        <v>93</v>
      </c>
      <c r="C21" s="29">
        <v>24</v>
      </c>
      <c r="D21" s="27">
        <v>168.23400000000001</v>
      </c>
      <c r="E21" s="28">
        <v>73.400000000000006</v>
      </c>
      <c r="F21" s="28">
        <v>6.8</v>
      </c>
      <c r="G21" s="27">
        <v>151.53700000000001</v>
      </c>
      <c r="H21" s="28">
        <v>46.8</v>
      </c>
      <c r="I21" s="28">
        <v>4.9000000000000004</v>
      </c>
      <c r="J21" s="31">
        <f t="shared" si="0"/>
        <v>26.600000000000009</v>
      </c>
      <c r="K21" s="45">
        <f t="shared" si="1"/>
        <v>16.696999999999999</v>
      </c>
      <c r="L21" s="27">
        <v>43.164999999999999</v>
      </c>
      <c r="M21" s="28">
        <v>73.3</v>
      </c>
      <c r="N21" s="28" t="s">
        <v>124</v>
      </c>
      <c r="O21" s="27">
        <v>30.23</v>
      </c>
      <c r="P21" s="28">
        <v>54.8</v>
      </c>
      <c r="Q21" s="28" t="s">
        <v>124</v>
      </c>
      <c r="R21" s="31">
        <f t="shared" si="2"/>
        <v>18.5</v>
      </c>
      <c r="S21" s="45">
        <f t="shared" si="3"/>
        <v>12.935</v>
      </c>
      <c r="T21" s="27">
        <v>1.4590000000000001</v>
      </c>
      <c r="U21" s="27">
        <v>5.26</v>
      </c>
      <c r="V21" s="1" t="s">
        <v>26</v>
      </c>
      <c r="X21" s="44">
        <v>42.133000000000003</v>
      </c>
      <c r="Y21" s="44">
        <v>29.808</v>
      </c>
      <c r="Z21" s="16">
        <f t="shared" si="4"/>
        <v>12.324999999999999</v>
      </c>
      <c r="AA21" s="16"/>
      <c r="AB21" s="43">
        <f t="shared" si="5"/>
        <v>5.0720416666666672</v>
      </c>
      <c r="AC21" s="15"/>
      <c r="AD21" s="42">
        <f t="shared" si="6"/>
        <v>5.2560000000000002</v>
      </c>
      <c r="AE21" s="41">
        <f t="shared" si="7"/>
        <v>3.9999999999995595E-3</v>
      </c>
      <c r="AF21" s="40">
        <f t="shared" si="8"/>
        <v>1.4550000000000001</v>
      </c>
      <c r="AG21" s="39">
        <f t="shared" si="9"/>
        <v>4.0000000000000036E-3</v>
      </c>
      <c r="AH21" s="38">
        <f t="shared" si="10"/>
        <v>2.885103968007813</v>
      </c>
    </row>
    <row r="22" spans="1:34" x14ac:dyDescent="0.2">
      <c r="A22" s="47" t="s">
        <v>131</v>
      </c>
      <c r="B22" s="46" t="s">
        <v>86</v>
      </c>
      <c r="C22" s="29">
        <v>24</v>
      </c>
      <c r="D22" s="27">
        <v>163.721</v>
      </c>
      <c r="E22" s="28">
        <v>72.8</v>
      </c>
      <c r="F22" s="28">
        <v>6.4</v>
      </c>
      <c r="G22" s="27">
        <v>144.88200000000001</v>
      </c>
      <c r="H22" s="28">
        <v>46.4</v>
      </c>
      <c r="I22" s="28">
        <v>4.7</v>
      </c>
      <c r="J22" s="31">
        <f t="shared" si="0"/>
        <v>26.4</v>
      </c>
      <c r="K22" s="45">
        <f t="shared" si="1"/>
        <v>18.838999999999999</v>
      </c>
      <c r="L22" s="27">
        <v>44.941000000000003</v>
      </c>
      <c r="M22" s="28">
        <v>72.599999999999994</v>
      </c>
      <c r="N22" s="28" t="s">
        <v>124</v>
      </c>
      <c r="O22" s="27">
        <v>29.5</v>
      </c>
      <c r="P22" s="28">
        <v>54.9</v>
      </c>
      <c r="Q22" s="28" t="s">
        <v>124</v>
      </c>
      <c r="R22" s="31">
        <f t="shared" si="2"/>
        <v>17.699999999999996</v>
      </c>
      <c r="S22" s="45">
        <f t="shared" si="3"/>
        <v>15.441000000000001</v>
      </c>
      <c r="T22" s="27">
        <v>1.591</v>
      </c>
      <c r="U22" s="27">
        <v>5.2130000000000001</v>
      </c>
      <c r="V22" s="1" t="s">
        <v>26</v>
      </c>
      <c r="X22" s="44">
        <v>43.886000000000003</v>
      </c>
      <c r="Y22" s="44">
        <v>29.087</v>
      </c>
      <c r="Z22" s="16">
        <f t="shared" si="4"/>
        <v>14.798999999999999</v>
      </c>
      <c r="AA22" s="16"/>
      <c r="AB22" s="43">
        <f t="shared" si="5"/>
        <v>4.824791666666667</v>
      </c>
      <c r="AC22" s="15"/>
      <c r="AD22" s="42">
        <f t="shared" si="6"/>
        <v>5.1959999999999997</v>
      </c>
      <c r="AE22" s="41">
        <f t="shared" si="7"/>
        <v>1.7000000000000348E-2</v>
      </c>
      <c r="AF22" s="40">
        <f t="shared" si="8"/>
        <v>1.589</v>
      </c>
      <c r="AG22" s="39">
        <f t="shared" si="9"/>
        <v>2.0000000000000018E-3</v>
      </c>
      <c r="AH22" s="38">
        <f t="shared" si="10"/>
        <v>2.7884761392029369</v>
      </c>
    </row>
    <row r="23" spans="1:34" x14ac:dyDescent="0.2">
      <c r="A23" s="47" t="s">
        <v>132</v>
      </c>
      <c r="B23" s="46" t="s">
        <v>86</v>
      </c>
      <c r="C23" s="29">
        <v>24</v>
      </c>
      <c r="D23" s="27">
        <v>159.017</v>
      </c>
      <c r="E23" s="28">
        <v>73.400000000000006</v>
      </c>
      <c r="F23" s="28">
        <v>6.5</v>
      </c>
      <c r="G23" s="27">
        <v>139.72800000000001</v>
      </c>
      <c r="H23" s="28">
        <v>46.3</v>
      </c>
      <c r="I23" s="28">
        <v>4.8</v>
      </c>
      <c r="J23" s="31">
        <f t="shared" si="0"/>
        <v>27.100000000000009</v>
      </c>
      <c r="K23" s="45">
        <f t="shared" si="1"/>
        <v>19.289000000000001</v>
      </c>
      <c r="L23" s="27">
        <v>43.917999999999999</v>
      </c>
      <c r="M23" s="28">
        <v>73.2</v>
      </c>
      <c r="N23" s="28" t="s">
        <v>124</v>
      </c>
      <c r="O23" s="27">
        <v>27.95</v>
      </c>
      <c r="P23" s="28">
        <v>54.5</v>
      </c>
      <c r="Q23" s="28" t="s">
        <v>124</v>
      </c>
      <c r="R23" s="31">
        <f t="shared" si="2"/>
        <v>18.700000000000003</v>
      </c>
      <c r="S23" s="45">
        <f t="shared" si="3"/>
        <v>15.968</v>
      </c>
      <c r="T23" s="27">
        <v>1.639</v>
      </c>
      <c r="U23" s="27">
        <v>5.2069999999999999</v>
      </c>
      <c r="V23" s="1" t="s">
        <v>26</v>
      </c>
      <c r="X23" s="44">
        <v>42.871000000000002</v>
      </c>
      <c r="Y23" s="44">
        <v>27.562999999999999</v>
      </c>
      <c r="Z23" s="16">
        <f t="shared" si="4"/>
        <v>15.308</v>
      </c>
      <c r="AA23" s="16"/>
      <c r="AB23" s="43">
        <f t="shared" si="5"/>
        <v>4.6735416666666669</v>
      </c>
      <c r="AC23" s="15"/>
      <c r="AD23" s="42">
        <f t="shared" si="6"/>
        <v>5.202</v>
      </c>
      <c r="AE23" s="41">
        <f t="shared" si="7"/>
        <v>4.9999999999998934E-3</v>
      </c>
      <c r="AF23" s="40">
        <f t="shared" si="8"/>
        <v>1.6359999999999999</v>
      </c>
      <c r="AG23" s="39">
        <f t="shared" si="9"/>
        <v>3.0000000000001137E-3</v>
      </c>
      <c r="AH23" s="38">
        <f t="shared" si="10"/>
        <v>2.8491068361387848</v>
      </c>
    </row>
    <row r="24" spans="1:34" x14ac:dyDescent="0.2">
      <c r="A24" s="47" t="s">
        <v>133</v>
      </c>
      <c r="B24" s="46" t="s">
        <v>93</v>
      </c>
      <c r="C24" s="29">
        <v>24</v>
      </c>
      <c r="D24" s="27">
        <v>136.55799999999999</v>
      </c>
      <c r="E24" s="28">
        <v>73.400000000000006</v>
      </c>
      <c r="F24" s="28">
        <v>6.9</v>
      </c>
      <c r="G24" s="27">
        <v>120.077</v>
      </c>
      <c r="H24" s="28">
        <v>45.1</v>
      </c>
      <c r="I24" s="28">
        <v>4.8</v>
      </c>
      <c r="J24" s="31">
        <f t="shared" si="0"/>
        <v>28.300000000000004</v>
      </c>
      <c r="K24" s="45">
        <f t="shared" si="1"/>
        <v>16.481000000000002</v>
      </c>
      <c r="L24" s="27">
        <v>42.691000000000003</v>
      </c>
      <c r="M24" s="28">
        <v>73.2</v>
      </c>
      <c r="N24" s="28" t="s">
        <v>124</v>
      </c>
      <c r="O24" s="27">
        <v>29.08</v>
      </c>
      <c r="P24" s="28">
        <v>54.5</v>
      </c>
      <c r="Q24" s="28" t="s">
        <v>124</v>
      </c>
      <c r="R24" s="31">
        <f t="shared" si="2"/>
        <v>18.700000000000003</v>
      </c>
      <c r="S24" s="45">
        <f t="shared" si="3"/>
        <v>13.611000000000001</v>
      </c>
      <c r="T24" s="27">
        <v>1.49</v>
      </c>
      <c r="U24" s="27">
        <v>4.6109999999999998</v>
      </c>
      <c r="V24" s="1" t="s">
        <v>26</v>
      </c>
      <c r="X24" s="44">
        <v>41.673000000000002</v>
      </c>
      <c r="Y24" s="44">
        <v>28.677</v>
      </c>
      <c r="Z24" s="16">
        <f t="shared" si="4"/>
        <v>12.996</v>
      </c>
      <c r="AA24" s="16"/>
      <c r="AB24" s="43">
        <f t="shared" si="5"/>
        <v>3.8083333333333336</v>
      </c>
      <c r="AC24" s="15"/>
      <c r="AD24" s="42">
        <f t="shared" si="6"/>
        <v>4.6079999999999997</v>
      </c>
      <c r="AE24" s="41">
        <f t="shared" si="7"/>
        <v>3.0000000000001137E-3</v>
      </c>
      <c r="AF24" s="40">
        <f t="shared" si="8"/>
        <v>1.488</v>
      </c>
      <c r="AG24" s="39">
        <f t="shared" si="9"/>
        <v>2.0000000000000018E-3</v>
      </c>
      <c r="AH24" s="38">
        <f t="shared" si="10"/>
        <v>2.9023043547057314</v>
      </c>
    </row>
    <row r="25" spans="1:34" x14ac:dyDescent="0.2">
      <c r="A25" s="47" t="s">
        <v>134</v>
      </c>
      <c r="B25" s="46" t="s">
        <v>93</v>
      </c>
      <c r="C25" s="29">
        <v>24</v>
      </c>
      <c r="D25" s="27">
        <v>146.023</v>
      </c>
      <c r="E25" s="28">
        <v>73.3</v>
      </c>
      <c r="F25" s="28">
        <v>7.1</v>
      </c>
      <c r="G25" s="27">
        <v>128.92099999999999</v>
      </c>
      <c r="H25" s="28">
        <v>45.7</v>
      </c>
      <c r="I25" s="28">
        <v>4.5999999999999996</v>
      </c>
      <c r="J25" s="31">
        <f t="shared" si="0"/>
        <v>27.599999999999994</v>
      </c>
      <c r="K25" s="45">
        <f t="shared" si="1"/>
        <v>17.102</v>
      </c>
      <c r="L25" s="27">
        <v>43.698</v>
      </c>
      <c r="M25" s="28">
        <v>73.2</v>
      </c>
      <c r="N25" s="28" t="s">
        <v>124</v>
      </c>
      <c r="O25" s="27">
        <v>29.72</v>
      </c>
      <c r="P25" s="28">
        <v>54.8</v>
      </c>
      <c r="Q25" s="28" t="s">
        <v>124</v>
      </c>
      <c r="R25" s="31">
        <f t="shared" si="2"/>
        <v>18.400000000000006</v>
      </c>
      <c r="S25" s="45">
        <f t="shared" si="3"/>
        <v>13.978</v>
      </c>
      <c r="T25" s="27">
        <v>1.518</v>
      </c>
      <c r="U25" s="27">
        <v>4.8220000000000001</v>
      </c>
      <c r="V25" s="1" t="s">
        <v>26</v>
      </c>
      <c r="X25" s="44">
        <v>42.656999999999996</v>
      </c>
      <c r="Y25" s="44">
        <v>29.305</v>
      </c>
      <c r="Z25" s="16">
        <f t="shared" si="4"/>
        <v>13.352</v>
      </c>
      <c r="AA25" s="16"/>
      <c r="AB25" s="43">
        <f t="shared" si="5"/>
        <v>4.1506666666666661</v>
      </c>
      <c r="AC25" s="15"/>
      <c r="AD25" s="42">
        <f t="shared" si="6"/>
        <v>4.8120000000000003</v>
      </c>
      <c r="AE25" s="41">
        <f t="shared" si="7"/>
        <v>9.9999999999997868E-3</v>
      </c>
      <c r="AF25" s="40">
        <f t="shared" si="8"/>
        <v>1.5169999999999999</v>
      </c>
      <c r="AG25" s="39">
        <f t="shared" si="9"/>
        <v>1.0000000000001119E-3</v>
      </c>
      <c r="AH25" s="38">
        <f t="shared" si="10"/>
        <v>2.9087580766515928</v>
      </c>
    </row>
    <row r="26" spans="1:34" x14ac:dyDescent="0.2">
      <c r="A26" s="47" t="s">
        <v>135</v>
      </c>
      <c r="B26" s="46" t="s">
        <v>93</v>
      </c>
      <c r="C26" s="29">
        <v>24</v>
      </c>
      <c r="D26" s="27">
        <v>187.57300000000001</v>
      </c>
      <c r="E26" s="28">
        <v>74.8</v>
      </c>
      <c r="F26" s="28">
        <v>7.2</v>
      </c>
      <c r="G26" s="27">
        <v>169.47300000000001</v>
      </c>
      <c r="H26" s="28">
        <v>49</v>
      </c>
      <c r="I26" s="28">
        <v>4.4000000000000004</v>
      </c>
      <c r="J26" s="31">
        <f t="shared" si="0"/>
        <v>25.799999999999997</v>
      </c>
      <c r="K26" s="45">
        <f t="shared" si="1"/>
        <v>18.100000000000001</v>
      </c>
      <c r="L26" s="27">
        <v>41.317</v>
      </c>
      <c r="M26" s="28">
        <v>74.7</v>
      </c>
      <c r="N26" s="28" t="s">
        <v>124</v>
      </c>
      <c r="O26" s="27">
        <v>26.86</v>
      </c>
      <c r="P26" s="28">
        <v>54.8</v>
      </c>
      <c r="Q26" s="28" t="s">
        <v>124</v>
      </c>
      <c r="R26" s="31">
        <f t="shared" si="2"/>
        <v>19.900000000000006</v>
      </c>
      <c r="S26" s="45">
        <f t="shared" si="3"/>
        <v>14.457000000000001</v>
      </c>
      <c r="T26" s="27">
        <v>1.5609999999999999</v>
      </c>
      <c r="U26" s="27">
        <v>5.7450000000000001</v>
      </c>
      <c r="V26" s="1" t="s">
        <v>26</v>
      </c>
      <c r="X26" s="44">
        <v>40.295999999999999</v>
      </c>
      <c r="Y26" s="44">
        <v>26.484000000000002</v>
      </c>
      <c r="Z26" s="16">
        <f t="shared" si="4"/>
        <v>13.811999999999999</v>
      </c>
      <c r="AA26" s="16"/>
      <c r="AB26" s="43">
        <f t="shared" si="5"/>
        <v>5.9578750000000005</v>
      </c>
      <c r="AC26" s="15"/>
      <c r="AD26" s="42">
        <f t="shared" si="6"/>
        <v>5.726</v>
      </c>
      <c r="AE26" s="41">
        <f t="shared" si="7"/>
        <v>1.9000000000000128E-2</v>
      </c>
      <c r="AF26" s="40">
        <f t="shared" si="8"/>
        <v>1.5589999999999999</v>
      </c>
      <c r="AG26" s="39">
        <f t="shared" si="9"/>
        <v>2.0000000000000018E-3</v>
      </c>
      <c r="AH26" s="38">
        <f t="shared" si="10"/>
        <v>2.5301965504829687</v>
      </c>
    </row>
    <row r="27" spans="1:34" x14ac:dyDescent="0.2">
      <c r="A27" s="47" t="s">
        <v>136</v>
      </c>
      <c r="B27" s="46" t="s">
        <v>93</v>
      </c>
      <c r="C27" s="29">
        <v>24</v>
      </c>
      <c r="D27" s="27">
        <v>186.34200000000001</v>
      </c>
      <c r="E27" s="28">
        <v>75.099999999999994</v>
      </c>
      <c r="F27" s="28">
        <v>7.3</v>
      </c>
      <c r="G27" s="27">
        <v>168.214</v>
      </c>
      <c r="H27" s="28">
        <v>49</v>
      </c>
      <c r="I27" s="28">
        <v>4.5</v>
      </c>
      <c r="J27" s="31">
        <f t="shared" si="0"/>
        <v>26.099999999999994</v>
      </c>
      <c r="K27" s="45">
        <f t="shared" si="1"/>
        <v>18.128</v>
      </c>
      <c r="L27" s="27">
        <v>42.052999999999997</v>
      </c>
      <c r="M27" s="28">
        <v>74.900000000000006</v>
      </c>
      <c r="N27" s="28" t="s">
        <v>124</v>
      </c>
      <c r="O27" s="27">
        <v>27.15</v>
      </c>
      <c r="P27" s="28">
        <v>54.8</v>
      </c>
      <c r="Q27" s="28" t="s">
        <v>124</v>
      </c>
      <c r="R27" s="31">
        <f t="shared" si="2"/>
        <v>20.100000000000009</v>
      </c>
      <c r="S27" s="45">
        <f t="shared" si="3"/>
        <v>14.903</v>
      </c>
      <c r="T27" s="27">
        <v>1.609</v>
      </c>
      <c r="U27" s="27">
        <v>5.7519999999999998</v>
      </c>
      <c r="V27" s="1" t="s">
        <v>26</v>
      </c>
      <c r="X27" s="44">
        <v>41.006999999999998</v>
      </c>
      <c r="Y27" s="44">
        <v>26.771000000000001</v>
      </c>
      <c r="Z27" s="16">
        <f t="shared" si="4"/>
        <v>14.236000000000001</v>
      </c>
      <c r="AA27" s="16"/>
      <c r="AB27" s="43">
        <f t="shared" si="5"/>
        <v>5.8934583333333324</v>
      </c>
      <c r="AC27" s="15"/>
      <c r="AD27" s="42">
        <f t="shared" si="6"/>
        <v>5.7519999999999998</v>
      </c>
      <c r="AE27" s="41">
        <f t="shared" si="7"/>
        <v>0</v>
      </c>
      <c r="AF27" s="40">
        <f t="shared" si="8"/>
        <v>1.6040000000000001</v>
      </c>
      <c r="AG27" s="39">
        <f t="shared" si="9"/>
        <v>4.9999999999998934E-3</v>
      </c>
      <c r="AH27" s="38">
        <f t="shared" si="10"/>
        <v>2.3137194288228087</v>
      </c>
    </row>
    <row r="28" spans="1:34" x14ac:dyDescent="0.2">
      <c r="A28" s="47" t="s">
        <v>137</v>
      </c>
      <c r="B28" s="46" t="s">
        <v>93</v>
      </c>
      <c r="C28" s="29">
        <v>24</v>
      </c>
      <c r="D28" s="27">
        <v>168.929</v>
      </c>
      <c r="E28" s="28">
        <v>76.900000000000006</v>
      </c>
      <c r="F28" s="28">
        <v>7.2</v>
      </c>
      <c r="G28" s="27">
        <v>151.291</v>
      </c>
      <c r="H28" s="28">
        <v>48.7</v>
      </c>
      <c r="I28" s="28">
        <v>4.5999999999999996</v>
      </c>
      <c r="J28" s="31">
        <f t="shared" si="0"/>
        <v>28.200000000000003</v>
      </c>
      <c r="K28" s="45">
        <f t="shared" si="1"/>
        <v>17.638000000000002</v>
      </c>
      <c r="L28" s="27">
        <v>39.411000000000001</v>
      </c>
      <c r="M28" s="28">
        <v>76.599999999999994</v>
      </c>
      <c r="N28" s="28" t="s">
        <v>124</v>
      </c>
      <c r="O28" s="27">
        <v>24.65</v>
      </c>
      <c r="P28" s="28">
        <v>55</v>
      </c>
      <c r="Q28" s="28" t="s">
        <v>124</v>
      </c>
      <c r="R28" s="31">
        <f t="shared" si="2"/>
        <v>21.599999999999994</v>
      </c>
      <c r="S28" s="45">
        <f t="shared" si="3"/>
        <v>14.760999999999999</v>
      </c>
      <c r="T28" s="27">
        <v>1.6060000000000001</v>
      </c>
      <c r="U28" s="27">
        <v>5.6269999999999998</v>
      </c>
      <c r="V28" s="1" t="s">
        <v>26</v>
      </c>
      <c r="X28" s="44">
        <v>38.390999999999998</v>
      </c>
      <c r="Y28" s="44">
        <v>24.302</v>
      </c>
      <c r="Z28" s="16">
        <f t="shared" si="4"/>
        <v>14.089</v>
      </c>
      <c r="AA28" s="16"/>
      <c r="AB28" s="43">
        <f t="shared" si="5"/>
        <v>5.2912083333333335</v>
      </c>
      <c r="AC28" s="15"/>
      <c r="AD28" s="42">
        <f t="shared" si="6"/>
        <v>5.6230000000000002</v>
      </c>
      <c r="AE28" s="41">
        <f t="shared" si="7"/>
        <v>3.9999999999995595E-3</v>
      </c>
      <c r="AF28" s="40">
        <f t="shared" si="8"/>
        <v>1.6040000000000001</v>
      </c>
      <c r="AG28" s="39">
        <f t="shared" si="9"/>
        <v>2.0000000000000018E-3</v>
      </c>
      <c r="AH28" s="38">
        <f t="shared" si="10"/>
        <v>2.3458103918937683</v>
      </c>
    </row>
    <row r="29" spans="1:34" x14ac:dyDescent="0.2">
      <c r="A29" s="47" t="s">
        <v>138</v>
      </c>
      <c r="B29" s="46" t="s">
        <v>93</v>
      </c>
      <c r="C29" s="29">
        <v>24</v>
      </c>
      <c r="D29" s="27">
        <v>137.83099999999999</v>
      </c>
      <c r="E29" s="28">
        <v>77.099999999999994</v>
      </c>
      <c r="F29" s="28">
        <v>6.9</v>
      </c>
      <c r="G29" s="27">
        <v>121.074</v>
      </c>
      <c r="H29" s="28">
        <v>46.3</v>
      </c>
      <c r="I29" s="28">
        <v>4.8</v>
      </c>
      <c r="J29" s="31">
        <f t="shared" si="0"/>
        <v>30.799999999999997</v>
      </c>
      <c r="K29" s="45">
        <f t="shared" si="1"/>
        <v>16.757000000000001</v>
      </c>
      <c r="L29" s="27">
        <v>39.225999999999999</v>
      </c>
      <c r="M29" s="28">
        <v>76.900000000000006</v>
      </c>
      <c r="N29" s="28" t="s">
        <v>124</v>
      </c>
      <c r="O29" s="27">
        <v>24.93</v>
      </c>
      <c r="P29" s="28">
        <v>55.2</v>
      </c>
      <c r="Q29" s="28" t="s">
        <v>124</v>
      </c>
      <c r="R29" s="31">
        <f t="shared" si="2"/>
        <v>21.700000000000003</v>
      </c>
      <c r="S29" s="45">
        <f t="shared" si="3"/>
        <v>14.295999999999999</v>
      </c>
      <c r="T29" s="27">
        <v>1.5820000000000001</v>
      </c>
      <c r="U29" s="27">
        <v>5.0250000000000004</v>
      </c>
      <c r="V29" s="1" t="s">
        <v>26</v>
      </c>
      <c r="X29" s="44">
        <v>38.204999999999998</v>
      </c>
      <c r="Y29" s="44">
        <v>24.576000000000001</v>
      </c>
      <c r="Z29" s="16">
        <f t="shared" si="4"/>
        <v>13.629</v>
      </c>
      <c r="AA29" s="16"/>
      <c r="AB29" s="43">
        <f t="shared" si="5"/>
        <v>4.0207499999999996</v>
      </c>
      <c r="AC29" s="15"/>
      <c r="AD29" s="42">
        <f t="shared" si="6"/>
        <v>5.0209999999999999</v>
      </c>
      <c r="AE29" s="41">
        <f t="shared" si="7"/>
        <v>4.0000000000004476E-3</v>
      </c>
      <c r="AF29" s="40">
        <f t="shared" si="8"/>
        <v>1.581</v>
      </c>
      <c r="AG29" s="39">
        <f t="shared" si="9"/>
        <v>1.0000000000001119E-3</v>
      </c>
      <c r="AH29" s="38">
        <f t="shared" si="10"/>
        <v>2.5835439483291225</v>
      </c>
    </row>
    <row r="30" spans="1:34" x14ac:dyDescent="0.2">
      <c r="A30" s="47" t="s">
        <v>139</v>
      </c>
      <c r="B30" s="46" t="s">
        <v>86</v>
      </c>
      <c r="C30" s="29">
        <v>24</v>
      </c>
      <c r="D30" s="27">
        <v>110.51600000000001</v>
      </c>
      <c r="E30" s="28">
        <v>75</v>
      </c>
      <c r="F30" s="28">
        <v>7</v>
      </c>
      <c r="G30" s="27">
        <v>94.034999999999997</v>
      </c>
      <c r="H30" s="28">
        <v>43.7</v>
      </c>
      <c r="I30" s="28">
        <v>4.7</v>
      </c>
      <c r="J30" s="31">
        <f t="shared" si="0"/>
        <v>31.299999999999997</v>
      </c>
      <c r="K30" s="45">
        <f t="shared" si="1"/>
        <v>16.481000000000002</v>
      </c>
      <c r="L30" s="27">
        <v>41.252000000000002</v>
      </c>
      <c r="M30" s="28">
        <v>74.7</v>
      </c>
      <c r="N30" s="28" t="s">
        <v>124</v>
      </c>
      <c r="O30" s="27">
        <v>26.99</v>
      </c>
      <c r="P30" s="28">
        <v>54.8</v>
      </c>
      <c r="Q30" s="28" t="s">
        <v>124</v>
      </c>
      <c r="R30" s="31">
        <f t="shared" si="2"/>
        <v>19.900000000000006</v>
      </c>
      <c r="S30" s="45">
        <f t="shared" si="3"/>
        <v>14.262</v>
      </c>
      <c r="T30" s="27">
        <v>1.5509999999999999</v>
      </c>
      <c r="U30" s="27">
        <v>4.1879999999999997</v>
      </c>
      <c r="V30" s="1" t="s">
        <v>26</v>
      </c>
      <c r="X30" s="44">
        <v>40.231000000000002</v>
      </c>
      <c r="Y30" s="44">
        <v>26.613</v>
      </c>
      <c r="Z30" s="16">
        <f t="shared" si="4"/>
        <v>13.618</v>
      </c>
      <c r="AA30" s="16"/>
      <c r="AB30" s="43">
        <f t="shared" si="5"/>
        <v>2.80925</v>
      </c>
      <c r="AC30" s="15"/>
      <c r="AD30" s="42">
        <f t="shared" si="6"/>
        <v>4.1790000000000003</v>
      </c>
      <c r="AE30" s="41">
        <f t="shared" si="7"/>
        <v>8.9999999999994529E-3</v>
      </c>
      <c r="AF30" s="40">
        <f t="shared" si="8"/>
        <v>1.5469999999999999</v>
      </c>
      <c r="AG30" s="39">
        <f t="shared" si="9"/>
        <v>4.0000000000000036E-3</v>
      </c>
      <c r="AH30" s="38">
        <f t="shared" si="10"/>
        <v>3.0446110490774729</v>
      </c>
    </row>
    <row r="31" spans="1:34" x14ac:dyDescent="0.2">
      <c r="A31" s="47" t="s">
        <v>140</v>
      </c>
      <c r="B31" s="46" t="s">
        <v>93</v>
      </c>
      <c r="C31" s="29">
        <v>24</v>
      </c>
      <c r="D31" s="27">
        <v>116.5</v>
      </c>
      <c r="E31" s="28">
        <v>71.3</v>
      </c>
      <c r="F31" s="28">
        <v>6.9</v>
      </c>
      <c r="G31" s="27">
        <v>96.625</v>
      </c>
      <c r="H31" s="28">
        <v>43.3</v>
      </c>
      <c r="I31" s="28">
        <v>4.7</v>
      </c>
      <c r="J31" s="31">
        <f t="shared" si="0"/>
        <v>28</v>
      </c>
      <c r="K31" s="45">
        <f t="shared" si="1"/>
        <v>19.875</v>
      </c>
      <c r="L31" s="27">
        <v>48.261000000000003</v>
      </c>
      <c r="M31" s="28">
        <v>71.2</v>
      </c>
      <c r="N31" s="28" t="s">
        <v>124</v>
      </c>
      <c r="O31" s="27">
        <v>31.07</v>
      </c>
      <c r="P31" s="28">
        <v>54.9</v>
      </c>
      <c r="Q31" s="28" t="s">
        <v>124</v>
      </c>
      <c r="R31" s="31">
        <f t="shared" si="2"/>
        <v>16.300000000000004</v>
      </c>
      <c r="S31" s="45">
        <f t="shared" si="3"/>
        <v>17.190999999999999</v>
      </c>
      <c r="T31" s="27">
        <v>1.6779999999999999</v>
      </c>
      <c r="U31" s="27">
        <v>4.133</v>
      </c>
      <c r="V31" s="1" t="s">
        <v>26</v>
      </c>
      <c r="X31" s="44">
        <v>47.167999999999999</v>
      </c>
      <c r="Y31" s="44">
        <v>30.634</v>
      </c>
      <c r="Z31" s="16">
        <f t="shared" si="4"/>
        <v>16.533999999999999</v>
      </c>
      <c r="AA31" s="16"/>
      <c r="AB31" s="43">
        <f t="shared" si="5"/>
        <v>2.749625</v>
      </c>
      <c r="AC31" s="15"/>
      <c r="AD31" s="42">
        <f t="shared" si="6"/>
        <v>4.1230000000000002</v>
      </c>
      <c r="AE31" s="41">
        <f t="shared" si="7"/>
        <v>9.9999999999997868E-3</v>
      </c>
      <c r="AF31" s="40">
        <f t="shared" si="8"/>
        <v>1.677</v>
      </c>
      <c r="AG31" s="39">
        <f t="shared" si="9"/>
        <v>9.9999999999988987E-4</v>
      </c>
      <c r="AH31" s="38">
        <f t="shared" si="10"/>
        <v>3.4576972833117732</v>
      </c>
    </row>
    <row r="32" spans="1:34" x14ac:dyDescent="0.2">
      <c r="A32" s="47" t="s">
        <v>141</v>
      </c>
      <c r="B32" s="46" t="s">
        <v>93</v>
      </c>
      <c r="C32" s="29">
        <v>24</v>
      </c>
      <c r="D32" s="27">
        <v>127.196</v>
      </c>
      <c r="E32" s="28">
        <v>69.599999999999994</v>
      </c>
      <c r="F32" s="28">
        <v>6.8</v>
      </c>
      <c r="G32" s="27">
        <v>109.872</v>
      </c>
      <c r="H32" s="28">
        <v>43.8</v>
      </c>
      <c r="I32" s="28">
        <v>4.8</v>
      </c>
      <c r="J32" s="31">
        <f t="shared" si="0"/>
        <v>25.799999999999997</v>
      </c>
      <c r="K32" s="45">
        <f t="shared" si="1"/>
        <v>17.324000000000002</v>
      </c>
      <c r="L32" s="27">
        <v>48.487000000000002</v>
      </c>
      <c r="M32" s="28">
        <v>69.599999999999994</v>
      </c>
      <c r="N32" s="28" t="s">
        <v>124</v>
      </c>
      <c r="O32" s="27">
        <v>34.159999999999997</v>
      </c>
      <c r="P32" s="28">
        <v>54.3</v>
      </c>
      <c r="Q32" s="28" t="s">
        <v>124</v>
      </c>
      <c r="R32" s="31">
        <f t="shared" si="2"/>
        <v>15.299999999999997</v>
      </c>
      <c r="S32" s="45">
        <f t="shared" si="3"/>
        <v>14.327</v>
      </c>
      <c r="T32" s="27">
        <v>1.47</v>
      </c>
      <c r="U32" s="27">
        <v>4.0469999999999997</v>
      </c>
      <c r="V32" s="1" t="s">
        <v>26</v>
      </c>
      <c r="X32" s="44">
        <v>47.433999999999997</v>
      </c>
      <c r="Y32" s="44">
        <v>33.69</v>
      </c>
      <c r="Z32" s="16">
        <f t="shared" si="4"/>
        <v>13.744</v>
      </c>
      <c r="AA32" s="16"/>
      <c r="AB32" s="43">
        <f t="shared" si="5"/>
        <v>3.1742500000000002</v>
      </c>
      <c r="AC32" s="15"/>
      <c r="AD32" s="42">
        <f t="shared" si="6"/>
        <v>4.04</v>
      </c>
      <c r="AE32" s="41">
        <f t="shared" si="7"/>
        <v>6.9999999999996732E-3</v>
      </c>
      <c r="AF32" s="40">
        <f t="shared" si="8"/>
        <v>1.472</v>
      </c>
      <c r="AG32" s="39">
        <f t="shared" si="9"/>
        <v>-2.0000000000000018E-3</v>
      </c>
      <c r="AH32" s="38">
        <f t="shared" si="10"/>
        <v>3.2583369739333059</v>
      </c>
    </row>
    <row r="33" spans="1:38" x14ac:dyDescent="0.2">
      <c r="A33" s="47" t="s">
        <v>142</v>
      </c>
      <c r="B33" s="46" t="s">
        <v>93</v>
      </c>
      <c r="C33" s="29">
        <v>24</v>
      </c>
      <c r="D33" s="27">
        <v>140.05500000000001</v>
      </c>
      <c r="E33" s="28">
        <v>69.7</v>
      </c>
      <c r="F33" s="28">
        <v>6.7</v>
      </c>
      <c r="G33" s="27">
        <v>123.30500000000001</v>
      </c>
      <c r="H33" s="28">
        <v>44.6</v>
      </c>
      <c r="I33" s="28">
        <v>4.8</v>
      </c>
      <c r="J33" s="31">
        <f t="shared" si="0"/>
        <v>25.1</v>
      </c>
      <c r="K33" s="45">
        <f t="shared" si="1"/>
        <v>16.75</v>
      </c>
      <c r="L33" s="27">
        <v>48.976999999999997</v>
      </c>
      <c r="M33" s="28">
        <v>69.599999999999994</v>
      </c>
      <c r="N33" s="28" t="s">
        <v>124</v>
      </c>
      <c r="O33" s="27">
        <v>35.21</v>
      </c>
      <c r="P33" s="28">
        <v>54.5</v>
      </c>
      <c r="Q33" s="28" t="s">
        <v>124</v>
      </c>
      <c r="R33" s="31">
        <f t="shared" si="2"/>
        <v>15.099999999999994</v>
      </c>
      <c r="S33" s="45">
        <f t="shared" si="3"/>
        <v>13.766999999999999</v>
      </c>
      <c r="T33" s="27">
        <v>1.444</v>
      </c>
      <c r="U33" s="27">
        <v>4.2640000000000002</v>
      </c>
      <c r="V33" s="1" t="s">
        <v>26</v>
      </c>
      <c r="X33" s="44">
        <v>47.911999999999999</v>
      </c>
      <c r="Y33" s="44">
        <v>34.722999999999999</v>
      </c>
      <c r="Z33" s="16">
        <f t="shared" si="4"/>
        <v>13.189</v>
      </c>
      <c r="AA33" s="16"/>
      <c r="AB33" s="43">
        <f t="shared" si="5"/>
        <v>3.6909166666666668</v>
      </c>
      <c r="AC33" s="15"/>
      <c r="AD33" s="42">
        <f t="shared" si="6"/>
        <v>4.2619999999999996</v>
      </c>
      <c r="AE33" s="41">
        <f t="shared" si="7"/>
        <v>2.0000000000006679E-3</v>
      </c>
      <c r="AF33" s="40">
        <f t="shared" si="8"/>
        <v>1.4419999999999999</v>
      </c>
      <c r="AG33" s="39">
        <f t="shared" si="9"/>
        <v>2.0000000000000018E-3</v>
      </c>
      <c r="AH33" s="38">
        <f t="shared" si="10"/>
        <v>2.8879607477393452</v>
      </c>
    </row>
    <row r="34" spans="1:38" x14ac:dyDescent="0.2">
      <c r="A34" s="47" t="s">
        <v>143</v>
      </c>
      <c r="B34" s="46" t="s">
        <v>93</v>
      </c>
      <c r="C34" s="29">
        <v>24</v>
      </c>
      <c r="D34" s="27">
        <v>153.55199999999999</v>
      </c>
      <c r="E34" s="28">
        <v>69</v>
      </c>
      <c r="F34" s="28">
        <v>6.7</v>
      </c>
      <c r="G34" s="27">
        <v>134.22800000000001</v>
      </c>
      <c r="H34" s="28">
        <v>45</v>
      </c>
      <c r="I34" s="28">
        <v>4.8</v>
      </c>
      <c r="J34" s="31">
        <f t="shared" si="0"/>
        <v>24</v>
      </c>
      <c r="K34" s="45">
        <f t="shared" si="1"/>
        <v>19.324000000000002</v>
      </c>
      <c r="L34" s="27">
        <v>50.82</v>
      </c>
      <c r="M34" s="28">
        <v>68.900000000000006</v>
      </c>
      <c r="N34" s="28" t="s">
        <v>124</v>
      </c>
      <c r="O34" s="27">
        <v>34.770000000000003</v>
      </c>
      <c r="P34" s="28">
        <v>54.1</v>
      </c>
      <c r="Q34" s="28" t="s">
        <v>124</v>
      </c>
      <c r="R34" s="31">
        <f t="shared" si="2"/>
        <v>14.800000000000004</v>
      </c>
      <c r="S34" s="45">
        <f t="shared" si="3"/>
        <v>16.05</v>
      </c>
      <c r="T34" s="27">
        <v>1.5760000000000001</v>
      </c>
      <c r="U34" s="27">
        <v>4.5640000000000001</v>
      </c>
      <c r="V34" s="1" t="s">
        <v>26</v>
      </c>
      <c r="X34" s="44">
        <v>49.734000000000002</v>
      </c>
      <c r="Y34" s="44">
        <v>34.295999999999999</v>
      </c>
      <c r="Z34" s="16">
        <f t="shared" si="4"/>
        <v>15.438000000000001</v>
      </c>
      <c r="AA34" s="16"/>
      <c r="AB34" s="43">
        <f t="shared" si="5"/>
        <v>4.1638333333333337</v>
      </c>
      <c r="AC34" s="15"/>
      <c r="AD34" s="42">
        <f t="shared" si="6"/>
        <v>4.5549999999999997</v>
      </c>
      <c r="AE34" s="41">
        <f t="shared" si="7"/>
        <v>9.0000000000003411E-3</v>
      </c>
      <c r="AF34" s="40">
        <f t="shared" si="8"/>
        <v>1.571</v>
      </c>
      <c r="AG34" s="39">
        <f t="shared" si="9"/>
        <v>5.0000000000001155E-3</v>
      </c>
      <c r="AH34" s="38">
        <f t="shared" si="10"/>
        <v>2.8950740531036749</v>
      </c>
    </row>
    <row r="35" spans="1:38" x14ac:dyDescent="0.2">
      <c r="A35" s="47" t="s">
        <v>144</v>
      </c>
      <c r="B35" s="46" t="s">
        <v>86</v>
      </c>
      <c r="C35" s="29">
        <v>24</v>
      </c>
      <c r="D35" s="27">
        <v>157.39699999999999</v>
      </c>
      <c r="E35" s="28">
        <v>66.599999999999994</v>
      </c>
      <c r="F35" s="28">
        <v>6.6</v>
      </c>
      <c r="G35" s="27">
        <v>138.346</v>
      </c>
      <c r="H35" s="28">
        <v>44.5</v>
      </c>
      <c r="I35" s="28">
        <v>4.9000000000000004</v>
      </c>
      <c r="J35" s="31">
        <f t="shared" si="0"/>
        <v>22.099999999999994</v>
      </c>
      <c r="K35" s="45">
        <f t="shared" si="1"/>
        <v>19.050999999999998</v>
      </c>
      <c r="L35" s="27">
        <v>54.329000000000001</v>
      </c>
      <c r="M35" s="28">
        <v>66.599999999999994</v>
      </c>
      <c r="N35" s="28" t="s">
        <v>124</v>
      </c>
      <c r="O35" s="27">
        <v>39.01</v>
      </c>
      <c r="P35" s="28">
        <v>53.6</v>
      </c>
      <c r="Q35" s="28" t="s">
        <v>124</v>
      </c>
      <c r="R35" s="31">
        <f t="shared" si="2"/>
        <v>12.999999999999993</v>
      </c>
      <c r="S35" s="45">
        <f t="shared" si="3"/>
        <v>15.319000000000001</v>
      </c>
      <c r="T35" s="27">
        <v>1.484</v>
      </c>
      <c r="U35" s="27">
        <v>4.3360000000000003</v>
      </c>
      <c r="V35" s="1" t="s">
        <v>26</v>
      </c>
      <c r="X35" s="44">
        <v>53.238999999999997</v>
      </c>
      <c r="Y35" s="44">
        <v>38.487000000000002</v>
      </c>
      <c r="Z35" s="16">
        <f t="shared" si="4"/>
        <v>14.752000000000001</v>
      </c>
      <c r="AA35" s="16"/>
      <c r="AB35" s="43">
        <f t="shared" si="5"/>
        <v>4.1607916666666673</v>
      </c>
      <c r="AC35" s="15"/>
      <c r="AD35" s="42">
        <f t="shared" si="6"/>
        <v>4.3259999999999996</v>
      </c>
      <c r="AE35" s="41">
        <f t="shared" si="7"/>
        <v>1.0000000000000675E-2</v>
      </c>
      <c r="AF35" s="40">
        <f t="shared" si="8"/>
        <v>1.4830000000000001</v>
      </c>
      <c r="AG35" s="39">
        <f t="shared" si="9"/>
        <v>9.9999999999988987E-4</v>
      </c>
      <c r="AH35" s="38">
        <f t="shared" si="10"/>
        <v>3.1074263079525233</v>
      </c>
    </row>
    <row r="36" spans="1:38" x14ac:dyDescent="0.2">
      <c r="A36" s="47" t="s">
        <v>145</v>
      </c>
      <c r="B36" s="46" t="s">
        <v>93</v>
      </c>
      <c r="C36" s="29">
        <v>24</v>
      </c>
      <c r="D36" s="27">
        <v>160.869</v>
      </c>
      <c r="E36" s="28">
        <v>67</v>
      </c>
      <c r="F36" s="28">
        <v>6.5</v>
      </c>
      <c r="G36" s="27">
        <v>141.15799999999999</v>
      </c>
      <c r="H36" s="28">
        <v>44.9</v>
      </c>
      <c r="I36" s="28">
        <v>4.8</v>
      </c>
      <c r="J36" s="31">
        <f t="shared" si="0"/>
        <v>22.1</v>
      </c>
      <c r="K36" s="45">
        <f t="shared" si="1"/>
        <v>19.710999999999999</v>
      </c>
      <c r="L36" s="27">
        <v>54.273000000000003</v>
      </c>
      <c r="M36" s="28">
        <v>67</v>
      </c>
      <c r="N36" s="28" t="s">
        <v>124</v>
      </c>
      <c r="O36" s="27">
        <v>38.340000000000003</v>
      </c>
      <c r="P36" s="28">
        <v>53.8</v>
      </c>
      <c r="Q36" s="28" t="s">
        <v>124</v>
      </c>
      <c r="R36" s="31">
        <f t="shared" si="2"/>
        <v>13.200000000000003</v>
      </c>
      <c r="S36" s="45">
        <f t="shared" si="3"/>
        <v>15.933</v>
      </c>
      <c r="T36" s="27">
        <v>1.5289999999999999</v>
      </c>
      <c r="U36" s="27">
        <v>4.4560000000000004</v>
      </c>
      <c r="V36" s="1" t="s">
        <v>26</v>
      </c>
      <c r="X36" s="44">
        <v>53.173000000000002</v>
      </c>
      <c r="Y36" s="44">
        <v>37.822000000000003</v>
      </c>
      <c r="Z36" s="16">
        <f t="shared" si="4"/>
        <v>15.351000000000001</v>
      </c>
      <c r="AA36" s="16"/>
      <c r="AB36" s="43">
        <f t="shared" si="5"/>
        <v>4.3056666666666663</v>
      </c>
      <c r="AC36" s="15"/>
      <c r="AD36" s="42">
        <f t="shared" si="6"/>
        <v>4.4400000000000004</v>
      </c>
      <c r="AE36" s="41">
        <f t="shared" si="7"/>
        <v>1.6000000000000014E-2</v>
      </c>
      <c r="AF36" s="40">
        <f t="shared" si="8"/>
        <v>1.528</v>
      </c>
      <c r="AG36" s="39">
        <f t="shared" si="9"/>
        <v>9.9999999999988987E-4</v>
      </c>
      <c r="AH36" s="38">
        <f t="shared" si="10"/>
        <v>3.0887374431488106</v>
      </c>
    </row>
    <row r="37" spans="1:38" x14ac:dyDescent="0.2">
      <c r="A37" s="47" t="s">
        <v>146</v>
      </c>
      <c r="B37" s="46" t="s">
        <v>93</v>
      </c>
      <c r="C37" s="29">
        <v>24</v>
      </c>
      <c r="D37" s="27">
        <v>160.00399999999999</v>
      </c>
      <c r="E37" s="28">
        <v>67.900000000000006</v>
      </c>
      <c r="F37" s="28">
        <v>6.5</v>
      </c>
      <c r="G37" s="27">
        <v>136.964</v>
      </c>
      <c r="H37" s="28">
        <v>44.9</v>
      </c>
      <c r="I37" s="28">
        <v>4.8</v>
      </c>
      <c r="J37" s="31">
        <f t="shared" si="0"/>
        <v>23.000000000000007</v>
      </c>
      <c r="K37" s="45">
        <f t="shared" si="1"/>
        <v>23.04</v>
      </c>
      <c r="L37" s="27">
        <v>55.21</v>
      </c>
      <c r="M37" s="28">
        <v>67.900000000000006</v>
      </c>
      <c r="N37" s="28" t="s">
        <v>124</v>
      </c>
      <c r="O37" s="27">
        <v>35.81</v>
      </c>
      <c r="P37" s="28">
        <v>54</v>
      </c>
      <c r="Q37" s="28" t="s">
        <v>124</v>
      </c>
      <c r="R37" s="31">
        <f t="shared" si="2"/>
        <v>13.900000000000006</v>
      </c>
      <c r="S37" s="45">
        <f t="shared" si="3"/>
        <v>19.399999999999999</v>
      </c>
      <c r="T37" s="27">
        <v>1.762</v>
      </c>
      <c r="U37" s="27">
        <v>4.7300000000000004</v>
      </c>
      <c r="V37" s="1" t="s">
        <v>26</v>
      </c>
      <c r="X37" s="44">
        <v>54.063000000000002</v>
      </c>
      <c r="Y37" s="44">
        <v>35.322000000000003</v>
      </c>
      <c r="Z37" s="16">
        <f t="shared" si="4"/>
        <v>18.741</v>
      </c>
      <c r="AA37" s="16"/>
      <c r="AB37" s="43">
        <f t="shared" si="5"/>
        <v>4.2350833333333329</v>
      </c>
      <c r="AC37" s="15"/>
      <c r="AD37" s="42">
        <f t="shared" si="6"/>
        <v>4.7149999999999999</v>
      </c>
      <c r="AE37" s="41">
        <f t="shared" si="7"/>
        <v>1.5000000000000568E-2</v>
      </c>
      <c r="AF37" s="40">
        <f t="shared" si="8"/>
        <v>1.7629999999999999</v>
      </c>
      <c r="AG37" s="39">
        <f t="shared" si="9"/>
        <v>-9.9999999999988987E-4</v>
      </c>
      <c r="AH37" s="38">
        <f t="shared" si="10"/>
        <v>3.1387809935457494</v>
      </c>
    </row>
    <row r="38" spans="1:38" x14ac:dyDescent="0.2">
      <c r="A38" s="47" t="s">
        <v>147</v>
      </c>
      <c r="B38" s="46" t="s">
        <v>86</v>
      </c>
      <c r="C38" s="29">
        <v>24</v>
      </c>
      <c r="D38" s="27">
        <v>163.99100000000001</v>
      </c>
      <c r="E38" s="28">
        <v>68.599999999999994</v>
      </c>
      <c r="F38" s="28">
        <v>6.6</v>
      </c>
      <c r="G38" s="27">
        <v>144.995</v>
      </c>
      <c r="H38" s="28">
        <v>45.5</v>
      </c>
      <c r="I38" s="28">
        <v>4.9000000000000004</v>
      </c>
      <c r="J38" s="31">
        <f t="shared" ref="J38:J44" si="11">E38-H38</f>
        <v>23.099999999999994</v>
      </c>
      <c r="K38" s="45">
        <f t="shared" ref="K38:K44" si="12">ROUND(D38-G38,3)</f>
        <v>18.995999999999999</v>
      </c>
      <c r="L38" s="27">
        <v>50.649000000000001</v>
      </c>
      <c r="M38" s="28">
        <v>68.5</v>
      </c>
      <c r="N38" s="28">
        <v>0</v>
      </c>
      <c r="O38" s="27">
        <v>35.31</v>
      </c>
      <c r="P38" s="28">
        <v>53.8</v>
      </c>
      <c r="Q38" s="28">
        <v>0</v>
      </c>
      <c r="R38" s="31">
        <f t="shared" ref="R38:R44" si="13">M38-P38</f>
        <v>14.700000000000003</v>
      </c>
      <c r="S38" s="45">
        <f t="shared" ref="S38:S44" si="14">ROUND(L38-O38,3)</f>
        <v>15.339</v>
      </c>
      <c r="T38" s="27">
        <v>1.5249999999999999</v>
      </c>
      <c r="U38" s="27">
        <v>4.6520000000000001</v>
      </c>
      <c r="V38" s="1" t="s">
        <v>26</v>
      </c>
      <c r="X38" s="44">
        <v>49.579000000000001</v>
      </c>
      <c r="Y38" s="44">
        <v>34.832999999999998</v>
      </c>
      <c r="Z38" s="16">
        <f t="shared" si="4"/>
        <v>14.746</v>
      </c>
      <c r="AA38" s="16"/>
      <c r="AB38" s="43">
        <f t="shared" si="5"/>
        <v>4.5900833333333333</v>
      </c>
      <c r="AC38" s="15"/>
      <c r="AD38" s="42">
        <f t="shared" si="6"/>
        <v>4.6529999999999996</v>
      </c>
      <c r="AE38" s="41">
        <f t="shared" si="7"/>
        <v>-9.9999999999944578E-4</v>
      </c>
      <c r="AF38" s="40">
        <f t="shared" si="8"/>
        <v>1.522</v>
      </c>
      <c r="AG38" s="39">
        <f t="shared" si="9"/>
        <v>2.9999999999998916E-3</v>
      </c>
      <c r="AH38" s="38">
        <f t="shared" si="10"/>
        <v>2.9311355563984955</v>
      </c>
    </row>
    <row r="39" spans="1:38" x14ac:dyDescent="0.2">
      <c r="A39" s="47" t="s">
        <v>148</v>
      </c>
      <c r="B39" s="46" t="s">
        <v>93</v>
      </c>
      <c r="C39" s="29">
        <v>24</v>
      </c>
      <c r="D39" s="27">
        <v>161.916</v>
      </c>
      <c r="E39" s="28">
        <v>68.5</v>
      </c>
      <c r="F39" s="28">
        <v>6.6</v>
      </c>
      <c r="G39" s="27">
        <v>143.53200000000001</v>
      </c>
      <c r="H39" s="28">
        <v>45.4</v>
      </c>
      <c r="I39" s="28">
        <v>4.9000000000000004</v>
      </c>
      <c r="J39" s="31">
        <f t="shared" si="11"/>
        <v>23.1</v>
      </c>
      <c r="K39" s="45">
        <f t="shared" si="12"/>
        <v>18.384</v>
      </c>
      <c r="L39" s="27">
        <v>51.261000000000003</v>
      </c>
      <c r="M39" s="28">
        <v>68.400000000000006</v>
      </c>
      <c r="N39" s="28">
        <v>0</v>
      </c>
      <c r="O39" s="27">
        <v>36.43</v>
      </c>
      <c r="P39" s="28">
        <v>54</v>
      </c>
      <c r="Q39" s="28">
        <v>0</v>
      </c>
      <c r="R39" s="31">
        <f t="shared" si="13"/>
        <v>14.400000000000006</v>
      </c>
      <c r="S39" s="45">
        <f t="shared" si="14"/>
        <v>14.831</v>
      </c>
      <c r="T39" s="27">
        <v>1.496</v>
      </c>
      <c r="U39" s="27">
        <v>4.5750000000000002</v>
      </c>
      <c r="V39" s="1" t="s">
        <v>26</v>
      </c>
      <c r="X39" s="44">
        <v>50.18</v>
      </c>
      <c r="Y39" s="44">
        <v>35.935000000000002</v>
      </c>
      <c r="Z39" s="16">
        <f t="shared" si="4"/>
        <v>14.244999999999999</v>
      </c>
      <c r="AA39" s="16"/>
      <c r="AB39" s="43">
        <f t="shared" si="5"/>
        <v>4.4832083333333337</v>
      </c>
      <c r="AC39" s="15"/>
      <c r="AD39" s="42">
        <f t="shared" si="6"/>
        <v>4.5750000000000002</v>
      </c>
      <c r="AE39" s="41">
        <f t="shared" si="7"/>
        <v>0</v>
      </c>
      <c r="AF39" s="40">
        <f t="shared" si="8"/>
        <v>1.492</v>
      </c>
      <c r="AG39" s="39">
        <f t="shared" si="9"/>
        <v>4.0000000000000036E-3</v>
      </c>
      <c r="AH39" s="38">
        <f t="shared" si="10"/>
        <v>2.883677507454784</v>
      </c>
    </row>
    <row r="40" spans="1:38" x14ac:dyDescent="0.2">
      <c r="A40" s="47" t="s">
        <v>149</v>
      </c>
      <c r="B40" s="46" t="s">
        <v>93</v>
      </c>
      <c r="C40" s="29">
        <v>24</v>
      </c>
      <c r="D40" s="27">
        <v>168.55799999999999</v>
      </c>
      <c r="E40" s="28">
        <v>68.599999999999994</v>
      </c>
      <c r="F40" s="28">
        <v>6.5</v>
      </c>
      <c r="G40" s="27">
        <v>149.262</v>
      </c>
      <c r="H40" s="28">
        <v>45.8</v>
      </c>
      <c r="I40" s="28">
        <v>4.9000000000000004</v>
      </c>
      <c r="J40" s="31">
        <f t="shared" si="11"/>
        <v>22.799999999999997</v>
      </c>
      <c r="K40" s="45">
        <f t="shared" si="12"/>
        <v>19.295999999999999</v>
      </c>
      <c r="L40" s="27">
        <v>52.387999999999998</v>
      </c>
      <c r="M40" s="28">
        <v>68.599999999999994</v>
      </c>
      <c r="N40" s="28">
        <v>0</v>
      </c>
      <c r="O40" s="27">
        <v>36.71</v>
      </c>
      <c r="P40" s="28">
        <v>54.2</v>
      </c>
      <c r="Q40" s="28">
        <v>0</v>
      </c>
      <c r="R40" s="31">
        <f t="shared" si="13"/>
        <v>14.399999999999991</v>
      </c>
      <c r="S40" s="45">
        <f t="shared" si="14"/>
        <v>15.678000000000001</v>
      </c>
      <c r="T40" s="27">
        <v>1.5549999999999999</v>
      </c>
      <c r="U40" s="27">
        <v>4.734</v>
      </c>
      <c r="V40" s="1" t="s">
        <v>26</v>
      </c>
      <c r="X40" s="44">
        <v>51.279000000000003</v>
      </c>
      <c r="Y40" s="44">
        <v>36.207000000000001</v>
      </c>
      <c r="Z40" s="16">
        <f t="shared" si="4"/>
        <v>15.071999999999999</v>
      </c>
      <c r="AA40" s="16"/>
      <c r="AB40" s="43">
        <f t="shared" si="5"/>
        <v>4.7106250000000003</v>
      </c>
      <c r="AC40" s="15"/>
      <c r="AD40" s="42">
        <f t="shared" si="6"/>
        <v>4.7270000000000003</v>
      </c>
      <c r="AE40" s="41">
        <f t="shared" si="7"/>
        <v>6.9999999999996732E-3</v>
      </c>
      <c r="AF40" s="40">
        <f t="shared" si="8"/>
        <v>1.5549999999999999</v>
      </c>
      <c r="AG40" s="39">
        <f t="shared" si="9"/>
        <v>0</v>
      </c>
      <c r="AH40" s="38">
        <f t="shared" si="10"/>
        <v>2.8299232222534871</v>
      </c>
      <c r="AJ40" s="48"/>
      <c r="AK40" s="48"/>
      <c r="AL40" s="48"/>
    </row>
    <row r="41" spans="1:38" x14ac:dyDescent="0.2">
      <c r="A41" s="47" t="s">
        <v>150</v>
      </c>
      <c r="B41" s="46" t="s">
        <v>86</v>
      </c>
      <c r="C41" s="29">
        <v>24</v>
      </c>
      <c r="D41" s="27">
        <v>168.815</v>
      </c>
      <c r="E41" s="28">
        <v>68.900000000000006</v>
      </c>
      <c r="F41" s="28">
        <v>6.6</v>
      </c>
      <c r="G41" s="27">
        <v>149.21700000000001</v>
      </c>
      <c r="H41" s="28">
        <v>45.9</v>
      </c>
      <c r="I41" s="28">
        <v>4.9000000000000004</v>
      </c>
      <c r="J41" s="31">
        <f t="shared" si="11"/>
        <v>23.000000000000007</v>
      </c>
      <c r="K41" s="45">
        <f t="shared" si="12"/>
        <v>19.597999999999999</v>
      </c>
      <c r="L41" s="27">
        <v>51.027999999999999</v>
      </c>
      <c r="M41" s="28">
        <v>68.900000000000006</v>
      </c>
      <c r="N41" s="28">
        <v>0</v>
      </c>
      <c r="O41" s="27">
        <v>35.19</v>
      </c>
      <c r="P41" s="28">
        <v>54</v>
      </c>
      <c r="Q41" s="28">
        <v>0</v>
      </c>
      <c r="R41" s="31">
        <f t="shared" si="13"/>
        <v>14.900000000000006</v>
      </c>
      <c r="S41" s="45">
        <f t="shared" si="14"/>
        <v>15.837999999999999</v>
      </c>
      <c r="T41" s="27">
        <v>1.569</v>
      </c>
      <c r="U41" s="27">
        <v>4.7969999999999997</v>
      </c>
      <c r="V41" s="1" t="s">
        <v>26</v>
      </c>
      <c r="X41" s="44">
        <v>49.938000000000002</v>
      </c>
      <c r="Y41" s="44">
        <v>34.710999999999999</v>
      </c>
      <c r="Z41" s="16">
        <f t="shared" si="4"/>
        <v>15.227</v>
      </c>
      <c r="AA41" s="16"/>
      <c r="AB41" s="43">
        <f t="shared" si="5"/>
        <v>4.7710833333333342</v>
      </c>
      <c r="AC41" s="15"/>
      <c r="AD41" s="42">
        <f t="shared" si="6"/>
        <v>4.782</v>
      </c>
      <c r="AE41" s="41">
        <f t="shared" si="7"/>
        <v>1.499999999999968E-2</v>
      </c>
      <c r="AF41" s="40">
        <f t="shared" si="8"/>
        <v>1.5660000000000001</v>
      </c>
      <c r="AG41" s="39">
        <f t="shared" si="9"/>
        <v>2.9999999999998916E-3</v>
      </c>
      <c r="AH41" s="38">
        <f t="shared" si="10"/>
        <v>2.9292908984901174</v>
      </c>
      <c r="AJ41" s="48"/>
      <c r="AK41" s="48"/>
      <c r="AL41" s="48"/>
    </row>
    <row r="42" spans="1:38" x14ac:dyDescent="0.2">
      <c r="A42" s="47" t="s">
        <v>151</v>
      </c>
      <c r="B42" s="46" t="s">
        <v>93</v>
      </c>
      <c r="C42" s="29">
        <v>24</v>
      </c>
      <c r="D42" s="27">
        <v>169.39</v>
      </c>
      <c r="E42" s="28">
        <v>68.099999999999994</v>
      </c>
      <c r="F42" s="28">
        <v>6.5</v>
      </c>
      <c r="G42" s="27">
        <v>150.77099999999999</v>
      </c>
      <c r="H42" s="28">
        <v>45.7</v>
      </c>
      <c r="I42" s="28">
        <v>4.9000000000000004</v>
      </c>
      <c r="J42" s="31">
        <f t="shared" si="11"/>
        <v>22.399999999999991</v>
      </c>
      <c r="K42" s="45">
        <f t="shared" si="12"/>
        <v>18.619</v>
      </c>
      <c r="L42" s="27">
        <v>50.732999999999997</v>
      </c>
      <c r="M42" s="28">
        <v>68</v>
      </c>
      <c r="N42" s="28">
        <v>0</v>
      </c>
      <c r="O42" s="27">
        <v>36</v>
      </c>
      <c r="P42" s="28">
        <v>53.7</v>
      </c>
      <c r="Q42" s="28">
        <v>0</v>
      </c>
      <c r="R42" s="31">
        <f t="shared" si="13"/>
        <v>14.299999999999997</v>
      </c>
      <c r="S42" s="45">
        <f t="shared" si="14"/>
        <v>14.733000000000001</v>
      </c>
      <c r="T42" s="27">
        <v>1.4710000000000001</v>
      </c>
      <c r="U42" s="27">
        <v>4.6520000000000001</v>
      </c>
      <c r="V42" s="1" t="s">
        <v>26</v>
      </c>
      <c r="X42" s="44">
        <v>49.676000000000002</v>
      </c>
      <c r="Y42" s="44">
        <v>35.515000000000001</v>
      </c>
      <c r="Z42" s="16">
        <f t="shared" si="4"/>
        <v>14.161</v>
      </c>
      <c r="AA42" s="16"/>
      <c r="AB42" s="43">
        <f t="shared" si="5"/>
        <v>4.8023333333333325</v>
      </c>
      <c r="AC42" s="15"/>
      <c r="AD42" s="42">
        <f t="shared" si="6"/>
        <v>4.6449999999999996</v>
      </c>
      <c r="AE42" s="41">
        <f t="shared" si="7"/>
        <v>7.0000000000005613E-3</v>
      </c>
      <c r="AF42" s="40">
        <f t="shared" si="8"/>
        <v>1.4710000000000001</v>
      </c>
      <c r="AG42" s="39">
        <f t="shared" si="9"/>
        <v>0</v>
      </c>
      <c r="AH42" s="38">
        <f t="shared" si="10"/>
        <v>2.9568020375271109</v>
      </c>
      <c r="AJ42" s="48"/>
      <c r="AK42" s="48"/>
      <c r="AL42" s="48"/>
    </row>
    <row r="43" spans="1:38" x14ac:dyDescent="0.2">
      <c r="A43" s="47" t="s">
        <v>152</v>
      </c>
      <c r="B43" s="46" t="s">
        <v>93</v>
      </c>
      <c r="C43" s="29">
        <v>24</v>
      </c>
      <c r="D43" s="27">
        <v>170.55199999999999</v>
      </c>
      <c r="E43" s="28">
        <v>66.900000000000006</v>
      </c>
      <c r="F43" s="28">
        <v>6.5</v>
      </c>
      <c r="G43" s="27">
        <v>150.37</v>
      </c>
      <c r="H43" s="28">
        <v>45.3</v>
      </c>
      <c r="I43" s="28">
        <v>4.8</v>
      </c>
      <c r="J43" s="31">
        <f t="shared" si="11"/>
        <v>21.600000000000009</v>
      </c>
      <c r="K43" s="45">
        <f t="shared" si="12"/>
        <v>20.181999999999999</v>
      </c>
      <c r="L43" s="27">
        <v>54.15</v>
      </c>
      <c r="M43" s="28">
        <v>66.8</v>
      </c>
      <c r="N43" s="28">
        <v>0</v>
      </c>
      <c r="O43" s="27">
        <v>37.99</v>
      </c>
      <c r="P43" s="28">
        <v>53.7</v>
      </c>
      <c r="Q43" s="28">
        <v>0</v>
      </c>
      <c r="R43" s="31">
        <f t="shared" si="13"/>
        <v>13.099999999999994</v>
      </c>
      <c r="S43" s="45">
        <f t="shared" si="14"/>
        <v>16.16</v>
      </c>
      <c r="T43" s="27">
        <v>1.534</v>
      </c>
      <c r="U43" s="27">
        <v>4.5960000000000001</v>
      </c>
      <c r="V43" s="1" t="s">
        <v>26</v>
      </c>
      <c r="X43" s="44">
        <v>53.057000000000002</v>
      </c>
      <c r="Y43" s="44">
        <v>37.478999999999999</v>
      </c>
      <c r="Z43" s="16">
        <f t="shared" si="4"/>
        <v>15.577999999999999</v>
      </c>
      <c r="AA43" s="16"/>
      <c r="AB43" s="43">
        <f t="shared" si="5"/>
        <v>4.7037916666666666</v>
      </c>
      <c r="AC43" s="15"/>
      <c r="AD43" s="42">
        <f t="shared" si="6"/>
        <v>4.5979999999999999</v>
      </c>
      <c r="AE43" s="41">
        <f t="shared" si="7"/>
        <v>-1.9999999999997797E-3</v>
      </c>
      <c r="AF43" s="40">
        <f t="shared" si="8"/>
        <v>1.532</v>
      </c>
      <c r="AG43" s="39">
        <f t="shared" si="9"/>
        <v>2.0000000000000018E-3</v>
      </c>
      <c r="AH43" s="38">
        <f t="shared" si="10"/>
        <v>3.061780940347143</v>
      </c>
      <c r="AJ43" s="48"/>
      <c r="AK43" s="48"/>
      <c r="AL43" s="48"/>
    </row>
    <row r="44" spans="1:38" x14ac:dyDescent="0.2">
      <c r="A44" s="47" t="s">
        <v>153</v>
      </c>
      <c r="B44" s="46" t="s">
        <v>93</v>
      </c>
      <c r="C44" s="29">
        <v>24</v>
      </c>
      <c r="D44" s="27">
        <v>170.27099999999999</v>
      </c>
      <c r="E44" s="28">
        <v>66.900000000000006</v>
      </c>
      <c r="F44" s="28">
        <v>6.4</v>
      </c>
      <c r="G44" s="27">
        <v>147.91999999999999</v>
      </c>
      <c r="H44" s="28">
        <v>45.1</v>
      </c>
      <c r="I44" s="28">
        <v>4.9000000000000004</v>
      </c>
      <c r="J44" s="31">
        <f t="shared" si="11"/>
        <v>21.800000000000004</v>
      </c>
      <c r="K44" s="45">
        <f t="shared" si="12"/>
        <v>22.350999999999999</v>
      </c>
      <c r="L44" s="27">
        <v>55.606000000000002</v>
      </c>
      <c r="M44" s="28">
        <v>66.900000000000006</v>
      </c>
      <c r="N44" s="28">
        <v>0</v>
      </c>
      <c r="O44" s="27">
        <v>37.299999999999997</v>
      </c>
      <c r="P44" s="28">
        <v>53.6</v>
      </c>
      <c r="Q44" s="28">
        <v>0</v>
      </c>
      <c r="R44" s="31">
        <f t="shared" si="13"/>
        <v>13.300000000000004</v>
      </c>
      <c r="S44" s="45">
        <f t="shared" si="14"/>
        <v>18.306000000000001</v>
      </c>
      <c r="T44" s="27">
        <v>1.6719999999999999</v>
      </c>
      <c r="U44" s="27">
        <v>4.7249999999999996</v>
      </c>
      <c r="V44" s="1" t="s">
        <v>26</v>
      </c>
      <c r="X44" s="44">
        <v>54.481999999999999</v>
      </c>
      <c r="Y44" s="44">
        <v>36.798999999999999</v>
      </c>
      <c r="Z44" s="16">
        <f t="shared" si="4"/>
        <v>17.683</v>
      </c>
      <c r="AA44" s="16"/>
      <c r="AB44" s="43">
        <f t="shared" si="5"/>
        <v>4.6300416666666662</v>
      </c>
      <c r="AC44" s="15"/>
      <c r="AD44" s="42">
        <f t="shared" si="6"/>
        <v>4.72</v>
      </c>
      <c r="AE44" s="41">
        <f t="shared" si="7"/>
        <v>4.9999999999998934E-3</v>
      </c>
      <c r="AF44" s="40">
        <f t="shared" si="8"/>
        <v>1.6719999999999999</v>
      </c>
      <c r="AG44" s="39">
        <f t="shared" si="9"/>
        <v>0</v>
      </c>
      <c r="AH44" s="38">
        <f t="shared" si="10"/>
        <v>3.1557598702001082</v>
      </c>
      <c r="AJ44" s="48"/>
      <c r="AK44" s="48"/>
      <c r="AL44" s="48"/>
    </row>
    <row r="45" spans="1:38" x14ac:dyDescent="0.2">
      <c r="A45" s="47" t="s">
        <v>154</v>
      </c>
      <c r="B45" s="46" t="s">
        <v>93</v>
      </c>
      <c r="C45" s="29">
        <v>24</v>
      </c>
      <c r="D45" s="27">
        <v>168.96100000000001</v>
      </c>
      <c r="E45" s="28">
        <v>69.099999999999994</v>
      </c>
      <c r="F45" s="28">
        <v>6.6</v>
      </c>
      <c r="G45" s="27">
        <v>149.77000000000001</v>
      </c>
      <c r="H45" s="28">
        <v>46</v>
      </c>
      <c r="I45" s="28">
        <v>4.9000000000000004</v>
      </c>
      <c r="J45" s="31">
        <f>E45-H45</f>
        <v>23.099999999999994</v>
      </c>
      <c r="K45" s="45">
        <f>ROUND(D45-G45,3)</f>
        <v>19.190999999999999</v>
      </c>
      <c r="L45" s="27">
        <v>51.814</v>
      </c>
      <c r="M45" s="28">
        <v>69</v>
      </c>
      <c r="N45" s="28">
        <v>0</v>
      </c>
      <c r="O45" s="27">
        <v>36.57</v>
      </c>
      <c r="P45" s="28">
        <v>54.2</v>
      </c>
      <c r="Q45" s="28">
        <v>0</v>
      </c>
      <c r="R45" s="31">
        <f>M45-P45</f>
        <v>14.799999999999997</v>
      </c>
      <c r="S45" s="45">
        <f>ROUND(L45-O45,3)</f>
        <v>15.244</v>
      </c>
      <c r="T45" s="27">
        <v>1.546</v>
      </c>
      <c r="U45" s="27">
        <v>4.8019999999999996</v>
      </c>
      <c r="V45" s="1" t="s">
        <v>26</v>
      </c>
      <c r="X45" s="44">
        <v>50.703000000000003</v>
      </c>
      <c r="Y45" s="44">
        <v>36.067999999999998</v>
      </c>
      <c r="Z45" s="16">
        <f t="shared" si="4"/>
        <v>14.635</v>
      </c>
      <c r="AA45" s="16"/>
      <c r="AB45" s="43">
        <f t="shared" si="5"/>
        <v>4.7375833333333341</v>
      </c>
      <c r="AC45" s="15"/>
      <c r="AD45" s="42">
        <f t="shared" si="6"/>
        <v>4.7859999999999996</v>
      </c>
      <c r="AE45" s="41">
        <f t="shared" si="7"/>
        <v>1.6000000000000014E-2</v>
      </c>
      <c r="AF45" s="40">
        <f t="shared" si="8"/>
        <v>1.544</v>
      </c>
      <c r="AG45" s="39">
        <f t="shared" si="9"/>
        <v>2.0000000000000018E-3</v>
      </c>
      <c r="AH45" s="38">
        <f t="shared" si="10"/>
        <v>3.0419977298524397</v>
      </c>
      <c r="AJ45" s="48"/>
      <c r="AK45" s="48"/>
      <c r="AL45" s="48"/>
    </row>
    <row r="46" spans="1:38" x14ac:dyDescent="0.2">
      <c r="A46" s="47" t="s">
        <v>155</v>
      </c>
      <c r="B46" s="46" t="s">
        <v>93</v>
      </c>
      <c r="C46" s="29">
        <v>24</v>
      </c>
      <c r="D46" s="27">
        <v>160.33000000000001</v>
      </c>
      <c r="E46" s="28">
        <v>72.599999999999994</v>
      </c>
      <c r="F46" s="28">
        <v>6.8</v>
      </c>
      <c r="G46" s="27">
        <v>142.22800000000001</v>
      </c>
      <c r="H46" s="28">
        <v>46.8</v>
      </c>
      <c r="I46" s="28">
        <v>4.9000000000000004</v>
      </c>
      <c r="J46" s="31">
        <f>E46-H46</f>
        <v>25.799999999999997</v>
      </c>
      <c r="K46" s="45">
        <f>ROUND(D46-G46,3)</f>
        <v>18.102</v>
      </c>
      <c r="L46" s="27">
        <v>45.033999999999999</v>
      </c>
      <c r="M46" s="28">
        <v>72.599999999999994</v>
      </c>
      <c r="N46" s="28">
        <v>0</v>
      </c>
      <c r="O46" s="27">
        <v>30.42</v>
      </c>
      <c r="P46" s="28">
        <v>54.7</v>
      </c>
      <c r="Q46" s="28">
        <v>0</v>
      </c>
      <c r="R46" s="31">
        <f>M46-P46</f>
        <v>17.899999999999991</v>
      </c>
      <c r="S46" s="45">
        <f>ROUND(L46-O46,3)</f>
        <v>14.614000000000001</v>
      </c>
      <c r="T46" s="27">
        <v>1.5509999999999999</v>
      </c>
      <c r="U46" s="27">
        <v>4.9980000000000002</v>
      </c>
      <c r="V46" s="1" t="s">
        <v>26</v>
      </c>
      <c r="X46" s="44">
        <v>43.976999999999997</v>
      </c>
      <c r="Y46" s="44">
        <v>29.995000000000001</v>
      </c>
      <c r="Z46" s="16">
        <f t="shared" si="4"/>
        <v>13.981999999999999</v>
      </c>
      <c r="AA46" s="16"/>
      <c r="AB46" s="43">
        <f t="shared" si="5"/>
        <v>4.6763750000000002</v>
      </c>
      <c r="AC46" s="15"/>
      <c r="AD46" s="42">
        <f t="shared" si="6"/>
        <v>4.984</v>
      </c>
      <c r="AE46" s="41">
        <f t="shared" si="7"/>
        <v>1.4000000000000234E-2</v>
      </c>
      <c r="AF46" s="40">
        <f t="shared" si="8"/>
        <v>1.552</v>
      </c>
      <c r="AG46" s="39">
        <f t="shared" si="9"/>
        <v>-1.0000000000001119E-3</v>
      </c>
      <c r="AH46" s="38">
        <f t="shared" si="10"/>
        <v>2.8967573192339064</v>
      </c>
    </row>
    <row r="47" spans="1:38" x14ac:dyDescent="0.2">
      <c r="A47" s="47" t="s">
        <v>156</v>
      </c>
      <c r="B47" s="46" t="s">
        <v>93</v>
      </c>
      <c r="C47" s="29">
        <v>24</v>
      </c>
      <c r="D47" s="27">
        <v>147.673</v>
      </c>
      <c r="E47" s="28">
        <v>74</v>
      </c>
      <c r="F47" s="28">
        <v>6.7</v>
      </c>
      <c r="G47" s="27">
        <v>129.423</v>
      </c>
      <c r="H47" s="28">
        <v>46.1</v>
      </c>
      <c r="I47" s="28">
        <v>4.8</v>
      </c>
      <c r="J47" s="31">
        <f>E47-H47</f>
        <v>27.9</v>
      </c>
      <c r="K47" s="45">
        <f>ROUND(D47-G47,3)</f>
        <v>18.25</v>
      </c>
      <c r="L47" s="27">
        <v>43.018000000000001</v>
      </c>
      <c r="M47" s="28">
        <v>73.900000000000006</v>
      </c>
      <c r="N47" s="28">
        <v>0</v>
      </c>
      <c r="O47" s="27">
        <v>27.93</v>
      </c>
      <c r="P47" s="28">
        <v>54.8</v>
      </c>
      <c r="Q47" s="28">
        <v>0</v>
      </c>
      <c r="R47" s="31">
        <f>M47-P47</f>
        <v>19.100000000000009</v>
      </c>
      <c r="S47" s="45">
        <f>ROUND(L47-O47,3)</f>
        <v>15.087999999999999</v>
      </c>
      <c r="T47" s="27">
        <v>1.5940000000000001</v>
      </c>
      <c r="U47" s="27">
        <v>4.9610000000000003</v>
      </c>
      <c r="V47" s="1" t="s">
        <v>26</v>
      </c>
      <c r="X47" s="44">
        <v>41.975999999999999</v>
      </c>
      <c r="Y47" s="44">
        <v>27.539000000000001</v>
      </c>
      <c r="Z47" s="16">
        <f t="shared" si="4"/>
        <v>14.436999999999999</v>
      </c>
      <c r="AA47" s="16"/>
      <c r="AB47" s="43">
        <f t="shared" si="5"/>
        <v>4.245166666666667</v>
      </c>
      <c r="AC47" s="15"/>
      <c r="AD47" s="42">
        <f t="shared" si="6"/>
        <v>4.9610000000000003</v>
      </c>
      <c r="AE47" s="41">
        <f t="shared" si="7"/>
        <v>0</v>
      </c>
      <c r="AF47" s="40">
        <f t="shared" si="8"/>
        <v>1.593</v>
      </c>
      <c r="AG47" s="39">
        <f t="shared" si="9"/>
        <v>1.0000000000001119E-3</v>
      </c>
      <c r="AH47" s="38">
        <f t="shared" si="10"/>
        <v>2.946153311235252</v>
      </c>
    </row>
    <row r="48" spans="1:38" x14ac:dyDescent="0.2">
      <c r="A48" s="29" t="s">
        <v>25</v>
      </c>
      <c r="B48" s="29"/>
      <c r="C48" s="29"/>
      <c r="D48" s="27">
        <f>ROUND(AVERAGE(D17:D47),3)</f>
        <v>153.066</v>
      </c>
      <c r="E48" s="28">
        <f>ROUND(AVERAGE(E17:E47),1)</f>
        <v>71.2</v>
      </c>
      <c r="F48" s="33">
        <f>IF(SUM(F17:F47)=0,0,ROUND(AVERAGE(F17:F47),1))</f>
        <v>6.7</v>
      </c>
      <c r="G48" s="27">
        <f>ROUND(AVERAGE(G17:G47),3)</f>
        <v>134.779</v>
      </c>
      <c r="H48" s="28">
        <f>ROUND(AVERAGE(H17:H47),1)</f>
        <v>45.6</v>
      </c>
      <c r="I48" s="33">
        <f>IF(SUM(I17:I47)=0,0,ROUND(AVERAGE(I17:I47),1))</f>
        <v>4.8</v>
      </c>
      <c r="J48" s="31">
        <f>ROUND(AVERAGE(J17:J47),1)</f>
        <v>25.6</v>
      </c>
      <c r="K48" s="27">
        <f>ROUND(AVERAGE(K17:K47),3)</f>
        <v>18.286999999999999</v>
      </c>
      <c r="L48" s="27">
        <f>ROUND(AVERAGE(L17:L47),3)</f>
        <v>47.607999999999997</v>
      </c>
      <c r="M48" s="28">
        <f>ROUND(AVERAGE(M17:M47),1)</f>
        <v>71.099999999999994</v>
      </c>
      <c r="N48" s="32">
        <f>IF(SUM(N17:N47)=0,0,ROUND(AVERAGE(N17:N47),1))</f>
        <v>0</v>
      </c>
      <c r="O48" s="27">
        <f>ROUND(AVERAGE(O17:O47),3)</f>
        <v>32.557000000000002</v>
      </c>
      <c r="P48" s="28">
        <f>ROUND(AVERAGE(P17:P47),1)</f>
        <v>54.4</v>
      </c>
      <c r="Q48" s="32">
        <f>IF(SUM(Q17:Q47)=0,0,ROUND(AVERAGE(Q17:Q47),1))</f>
        <v>0</v>
      </c>
      <c r="R48" s="31">
        <f>ROUND(AVERAGE(R17:R47),1)</f>
        <v>16.600000000000001</v>
      </c>
      <c r="S48" s="27">
        <f>ROUND(AVERAGE(S17:S47),3)</f>
        <v>15.051</v>
      </c>
      <c r="T48" s="27"/>
      <c r="U48" s="27"/>
      <c r="X48" s="30"/>
      <c r="Y48" s="30"/>
      <c r="Z48" s="30"/>
      <c r="AA48" s="30"/>
    </row>
    <row r="49" spans="1:34" x14ac:dyDescent="0.2">
      <c r="A49" s="29" t="s">
        <v>24</v>
      </c>
      <c r="B49" s="29"/>
      <c r="C49" s="29">
        <f>SUM(C17:C47)</f>
        <v>744</v>
      </c>
      <c r="D49" s="27">
        <f>SUM(D17:D47)</f>
        <v>4745.0559999999996</v>
      </c>
      <c r="E49" s="28"/>
      <c r="F49" s="28"/>
      <c r="G49" s="27">
        <f>SUM(G17:G47)</f>
        <v>4178.152000000001</v>
      </c>
      <c r="H49" s="28"/>
      <c r="I49" s="28"/>
      <c r="J49" s="28"/>
      <c r="K49" s="27">
        <f>SUM(K17:K47)</f>
        <v>566.90400000000011</v>
      </c>
      <c r="L49" s="27">
        <f>SUM(L17:L47)</f>
        <v>1475.847</v>
      </c>
      <c r="M49" s="28"/>
      <c r="N49" s="28"/>
      <c r="O49" s="27">
        <f>SUM(O17:O47)</f>
        <v>1009.2699999999996</v>
      </c>
      <c r="P49" s="28"/>
      <c r="Q49" s="28"/>
      <c r="R49" s="28"/>
      <c r="S49" s="27">
        <f>SUM(S17:S47)</f>
        <v>466.577</v>
      </c>
      <c r="T49" s="27">
        <f>SUM(T17:T47)</f>
        <v>48.023999999999994</v>
      </c>
      <c r="U49" s="27">
        <f>SUM(U17:U47)</f>
        <v>146.47200000000001</v>
      </c>
      <c r="X49" s="16">
        <f>SUM(X17:X47)</f>
        <v>1442.7200000000003</v>
      </c>
      <c r="Y49" s="16">
        <f>SUM(Y17:Y47)</f>
        <v>995.35</v>
      </c>
      <c r="Z49" s="16">
        <f>SUM(Z17:Z47)</f>
        <v>447.36999999999989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23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1321.134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1165.3699999999999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155.76300000000001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401.58100000000002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275.88600000000002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125.69499999999999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12.499000000000001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38.320999999999998</v>
      </c>
      <c r="V51" s="1" t="s">
        <v>21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403.55700000000002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282.02699999999999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121.529</v>
      </c>
      <c r="AA51" s="16"/>
      <c r="AC51" s="15"/>
      <c r="AD51" s="25">
        <f>COUNT(C17:C47)</f>
        <v>31</v>
      </c>
    </row>
    <row r="52" spans="1:34" x14ac:dyDescent="0.2">
      <c r="A52" s="1" t="s">
        <v>22</v>
      </c>
      <c r="D52" s="23">
        <f>-'10-17'!D50</f>
        <v>-1145.3820000000001</v>
      </c>
      <c r="E52" s="17"/>
      <c r="F52" s="17"/>
      <c r="G52" s="23">
        <f>-'10-17'!G50</f>
        <v>-997.63499999999999</v>
      </c>
      <c r="H52" s="17"/>
      <c r="I52" s="17"/>
      <c r="J52" s="17"/>
      <c r="K52" s="23">
        <f>-'10-17'!K50</f>
        <v>-147.74799999999999</v>
      </c>
      <c r="L52" s="23">
        <f>-'10-17'!L50</f>
        <v>-449.51900000000001</v>
      </c>
      <c r="M52" s="24"/>
      <c r="N52" s="24"/>
      <c r="O52" s="23">
        <f>-'10-17'!O50</f>
        <v>-326.10899999999998</v>
      </c>
      <c r="P52" s="17"/>
      <c r="Q52" s="17"/>
      <c r="R52" s="17"/>
      <c r="S52" s="23">
        <f>-'10-17'!S50</f>
        <v>-123.411</v>
      </c>
      <c r="T52" s="23">
        <f>-'10-17'!T50</f>
        <v>-12.759</v>
      </c>
      <c r="U52" s="23">
        <f>-'10-17'!U50</f>
        <v>-34.566000000000003</v>
      </c>
      <c r="V52" s="1" t="s">
        <v>21</v>
      </c>
      <c r="X52" s="23">
        <f>-'10-17'!X50</f>
        <v>-440.05500000000001</v>
      </c>
      <c r="Y52" s="23">
        <f>-'10-17'!Y50</f>
        <v>-321.68700000000001</v>
      </c>
      <c r="Z52" s="23">
        <f>-'10-17'!Z50</f>
        <v>-118.36799999999999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20</v>
      </c>
      <c r="D53" s="17">
        <f>D49+D51+D52</f>
        <v>4920.8079999999991</v>
      </c>
      <c r="E53" s="17"/>
      <c r="F53" s="17"/>
      <c r="G53" s="17">
        <f>G49+G51+G52</f>
        <v>4345.8870000000006</v>
      </c>
      <c r="H53" s="17"/>
      <c r="I53" s="17"/>
      <c r="J53" s="17"/>
      <c r="K53" s="17">
        <f>K49+K51+K52</f>
        <v>574.9190000000001</v>
      </c>
      <c r="L53" s="17">
        <f>L49+L51+L52</f>
        <v>1427.9089999999999</v>
      </c>
      <c r="M53" s="17"/>
      <c r="N53" s="17"/>
      <c r="O53" s="17">
        <f>O49+O51+O52</f>
        <v>959.0469999999998</v>
      </c>
      <c r="P53" s="17"/>
      <c r="Q53" s="17"/>
      <c r="R53" s="17"/>
      <c r="S53" s="18">
        <f>S49+S51+S52</f>
        <v>468.86099999999993</v>
      </c>
      <c r="T53" s="17">
        <f>T49+T51+T52</f>
        <v>47.763999999999996</v>
      </c>
      <c r="U53" s="17">
        <f>U49+U51+U52</f>
        <v>150.227</v>
      </c>
      <c r="X53" s="16">
        <f>X49+X51+X52</f>
        <v>1406.2220000000002</v>
      </c>
      <c r="Y53" s="16">
        <f>Y49+Y51+Y52</f>
        <v>955.68999999999994</v>
      </c>
      <c r="Z53" s="16">
        <f>Z49+Z51+Z52</f>
        <v>450.53099999999989</v>
      </c>
      <c r="AA53" s="16"/>
      <c r="AB53" s="14"/>
      <c r="AC53" s="15"/>
    </row>
    <row r="54" spans="1:34" s="11" customFormat="1" ht="15.75" customHeight="1" x14ac:dyDescent="0.25">
      <c r="A54" s="11" t="s">
        <v>19</v>
      </c>
      <c r="B54" s="11">
        <v>4.9000000000000004</v>
      </c>
      <c r="C54" s="13" t="s">
        <v>18</v>
      </c>
      <c r="D54" s="13">
        <f>ROUND(S53,0)</f>
        <v>469</v>
      </c>
      <c r="E54" s="11" t="s">
        <v>17</v>
      </c>
      <c r="F54" s="11">
        <f>ROUND(T53-D54*0.98*B54/1000,2)</f>
        <v>45.51</v>
      </c>
      <c r="G54" s="11" t="s">
        <v>16</v>
      </c>
      <c r="H54" s="11">
        <f>ROUND(U53-T53,2)</f>
        <v>102.46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15</v>
      </c>
      <c r="F56" s="9"/>
    </row>
    <row r="57" spans="1:34" x14ac:dyDescent="0.2">
      <c r="A57" s="1" t="s">
        <v>14</v>
      </c>
    </row>
    <row r="58" spans="1:34" x14ac:dyDescent="0.2">
      <c r="A58" s="1" t="s">
        <v>13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10-17</vt:lpstr>
      <vt:lpstr>11-17</vt:lpstr>
      <vt:lpstr>'10-17'!Область_печати</vt:lpstr>
      <vt:lpstr>'11-17'!Область_печати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2017-10-18T16:02:08Z</dcterms:created>
  <dcterms:modified xsi:type="dcterms:W3CDTF">2018-07-04T12:25:24Z</dcterms:modified>
</cp:coreProperties>
</file>